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<sst xmlns="http://schemas.openxmlformats.org/spreadsheetml/2006/main" count="440" uniqueCount="178">
  <si>
    <t>ОТЧЕТ ОБ ИСПОЛНЕНИИ БЮДЖЕТА</t>
  </si>
  <si>
    <t>КОДЫ</t>
  </si>
  <si>
    <t xml:space="preserve">Форма по ОКУД </t>
  </si>
  <si>
    <t>0503117</t>
  </si>
  <si>
    <t>на 1 апреля 2022 г.</t>
  </si>
  <si>
    <t xml:space="preserve">Дата </t>
  </si>
  <si>
    <t>Наименование финансового органа</t>
  </si>
  <si>
    <t>Сельская администрация Талдинского сельского поселения Усть-Коксинского района Республики Алтай</t>
  </si>
  <si>
    <t xml:space="preserve">по ОКПО </t>
  </si>
  <si>
    <t xml:space="preserve">Глава по БК </t>
  </si>
  <si>
    <t>01686979</t>
  </si>
  <si>
    <t>801</t>
  </si>
  <si>
    <t>Наименование публично-правового образования</t>
  </si>
  <si>
    <t>Талдинское сельское поселение</t>
  </si>
  <si>
    <t xml:space="preserve">по ОКТМО </t>
  </si>
  <si>
    <t>84240865000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</si>
  <si>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</si>
  <si>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</si>
  <si>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</si>
  <si>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</si>
  <si>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</si>
  <si>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</si>
  <si>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</si>
  <si>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</si>
  <si>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</si>
  <si>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</si>
  <si>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</si>
  <si>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</si>
  <si>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</si>
  <si>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</si>
  <si>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</si>
  <si>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</si>
  <si>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</si>
  <si>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</si>
  <si>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</si>
  <si>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</si>
  <si>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</si>
  <si>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</si>
  <si>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</si>
  <si>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</si>
  <si>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</si>
  <si>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</si>
  <si>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</si>
  <si>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</si>
  <si>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</si>
  <si>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</si>
  <si>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</si>
  <si>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</si>
  <si>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</si>
  <si>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</si>
  <si>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</si>
  <si>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</si>
  <si>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</si>
  <si>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</si>
  <si>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</si>
  <si>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801 10804020 01 0000 110</t>
  </si>
  <si>
    <t>Прочие доходы от компенсации затрат бюджетов сельских поселений</t>
  </si>
  <si>
    <t>801 11302995 10 0000 130</t>
  </si>
  <si>
    <t>Дотации бюджетам сельских поселений на выравнивание бюджетной обеспеченности из бюджетов муниципальных районов</t>
  </si>
  <si>
    <t>801 20216001 10 0000 150</t>
  </si>
  <si>
    <t>Субсидии бюджетам сельских поселений на развитие сети учреждений культурно-досугового типа</t>
  </si>
  <si>
    <t>801 20225513 10 0000 150</t>
  </si>
  <si>
    <t>Прочие субсидии бюджетам сельских поселений</t>
  </si>
  <si>
    <t>801 20229999 10 0000 150</t>
  </si>
  <si>
    <t>Субвенции бюджетам сельских поселений на выполнение передаваемых полномочий субъектов Российской Федерации</t>
  </si>
  <si>
    <t>801 20230024 10 0000 150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</si>
  <si>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</si>
  <si>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801 20235118 10 0000 150</t>
  </si>
  <si>
    <t>Прочие межбюджетные трансферты, передаваемые бюджетам сельских поселений</t>
  </si>
  <si>
    <t>801 20249999 10 0000 150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</si>
  <si>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</si>
  <si>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801 21960010 10 0000 150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</si>
  <si>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</si>
  <si>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</si>
  <si>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</si>
  <si>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</si>
  <si>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</si>
  <si>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</si>
  <si>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</si>
  <si>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801 0102 990Я000200 121</t>
  </si>
  <si>
    <t>211</t>
  </si>
  <si>
    <t>Социальные пособия и компенсации персоналу в денежной форме</t>
  </si>
  <si>
    <t>266</t>
  </si>
  <si>
    <t>Начисления на выплаты по оплате труда</t>
  </si>
  <si>
    <t>801 0102 990Я000200 129</t>
  </si>
  <si>
    <t>213</t>
  </si>
  <si>
    <t>801 0104 990Я000110 121</t>
  </si>
  <si>
    <t>801 0104 990Я000110 129</t>
  </si>
  <si>
    <t>801 0104 990Я000190 121</t>
  </si>
  <si>
    <t>801 0104 990Я000190 129</t>
  </si>
  <si>
    <t>Услуги связи</t>
  </si>
  <si>
    <t>801 0104 990Я000190 242</t>
  </si>
  <si>
    <t>221</t>
  </si>
  <si>
    <t>Прочие работы, услуги</t>
  </si>
  <si>
    <t>801 0104 990Я000190 244</t>
  </si>
  <si>
    <t>226</t>
  </si>
  <si>
    <t>Увеличение стоимости прочих материальных запасов</t>
  </si>
  <si>
    <t>346</t>
  </si>
  <si>
    <t>801 0104 990Я0S8500 121</t>
  </si>
  <si>
    <t>801 0104 990Я0S8500 129</t>
  </si>
  <si>
    <t>Перечисления текущего характера другим бюджетам бюджетной системы Российской Федерации</t>
  </si>
  <si>
    <t>801 0106 0110101М00 540</t>
  </si>
  <si>
    <t>251</t>
  </si>
  <si>
    <t>801 0106 0110102М00 540</t>
  </si>
  <si>
    <t>Прочие расходы</t>
  </si>
  <si>
    <t>801 0111 990000Ш000 870</t>
  </si>
  <si>
    <t>290</t>
  </si>
  <si>
    <t>801 0113 0120602000 244</t>
  </si>
  <si>
    <t>801 0113 9900045300 242</t>
  </si>
  <si>
    <t>801 0113 990Ц000190 121</t>
  </si>
  <si>
    <t>801 0113 990Ц000190 129</t>
  </si>
  <si>
    <t>801 0113 990Ц000190 242</t>
  </si>
  <si>
    <t>Работы, услуги по содержанию имущества</t>
  </si>
  <si>
    <t>801 0113 990Ц000190 244</t>
  </si>
  <si>
    <t>225</t>
  </si>
  <si>
    <t>Страхование</t>
  </si>
  <si>
    <t>227</t>
  </si>
  <si>
    <t>Увеличение стоимости горюче-смазочных материалов</t>
  </si>
  <si>
    <t>343</t>
  </si>
  <si>
    <t>Налоги, пошлины и сборы</t>
  </si>
  <si>
    <t>801 0113 990Ц000190 853</t>
  </si>
  <si>
    <t>291</t>
  </si>
  <si>
    <t>801 0113 990Ц0S9600 242</t>
  </si>
  <si>
    <t>801 0203 9900051180 121</t>
  </si>
  <si>
    <t>801 0203 9900051180 129</t>
  </si>
  <si>
    <t>801 0203 9900051180 244</t>
  </si>
  <si>
    <t>801 0310 0120201000 244</t>
  </si>
  <si>
    <t>801 0314 0120300000 244</t>
  </si>
  <si>
    <t>801 0412 0150101000 121</t>
  </si>
  <si>
    <t>801 0412 0150101000 129</t>
  </si>
  <si>
    <t>801 0412 0150101000 244</t>
  </si>
  <si>
    <t>801 0412 0150201М00 540</t>
  </si>
  <si>
    <t>Арендная плата за пользование имуществом (за исключением земельных участков и других обособленных природных объектов)</t>
  </si>
  <si>
    <t>801 0503 0120101И90 244</t>
  </si>
  <si>
    <t>224</t>
  </si>
  <si>
    <t>Коммунальные услуги</t>
  </si>
  <si>
    <t>801 0503 0120101И90 247</t>
  </si>
  <si>
    <t>223</t>
  </si>
  <si>
    <t>801 0801 0130101000 244</t>
  </si>
  <si>
    <t>Услуги, работы для целей капитальных вложений</t>
  </si>
  <si>
    <t>801 0801 013А15513П 414</t>
  </si>
  <si>
    <t>228</t>
  </si>
  <si>
    <t>Пенсии, пособия, выплачиваемые работодателями, нанимателями бывшим работникам</t>
  </si>
  <si>
    <t>801 1001 0130201000 312</t>
  </si>
  <si>
    <t>264</t>
  </si>
  <si>
    <t>801 1105 0130103000 121</t>
  </si>
  <si>
    <t>801 1105 0130103000 129</t>
  </si>
  <si>
    <t>801 1105 01301S8500 121</t>
  </si>
  <si>
    <t>801 1105 01301S8500 129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</si>
  <si>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</si>
  <si>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</si>
  <si>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</si>
  <si>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</si>
  <si>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</si>
  <si>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</si>
  <si>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</si>
  <si>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</si>
  <si>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</si>
  <si>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</si>
  <si>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</si>
  <si>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</si>
  <si>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</si>
  <si>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</si>
  <si>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</si>
  <si>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</si>
  <si>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000 00000000 00 0000 510</t>
  </si>
  <si>
    <t xml:space="preserve">     уменьшение остатков средств</t>
  </si>
  <si>
    <t>720</t>
  </si>
  <si>
    <t>000 00000000 00 0000 610</t>
  </si>
  <si>
    <t>Суртаев Н. И.</t>
  </si>
  <si>
    <t>(подпись)</t>
  </si>
  <si>
    <t>(расшифровка подписи)</t>
  </si>
  <si>
    <t>Главный бухгалтер</t>
  </si>
  <si>
    <t>Синельникова Л. В.</t>
  </si>
  <si>
    <t>Исполнитель:</t>
  </si>
  <si>
    <t>(должность)</t>
  </si>
  <si>
    <t xml:space="preserve">   10 января 2023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</si>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</sst>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09"/>
  <sheetViews>
    <sheetView tabSelected="1" zoomScalePageLayoutView="0" workbookViewId="0" topLeftCell="A1">
      <selection activeCell="A1" sqref="A1:AB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2.7109375" style="1" customWidth="1"/>
    <col min="12" max="12" width="1.7109375" style="1" customWidth="1"/>
    <col min="13" max="13" width="3.7109375" style="1" customWidth="1"/>
    <col min="14" max="14" width="2.7109375" style="1" customWidth="1"/>
    <col min="15" max="15" width="1.7109375" style="1" customWidth="1"/>
    <col min="16" max="16" width="2.7109375" style="1" customWidth="1"/>
    <col min="17" max="17" width="17.7109375" style="1" customWidth="1"/>
    <col min="18" max="18" width="4.7109375" style="1" customWidth="1"/>
    <col min="19" max="20" width="2.7109375" style="1" customWidth="1"/>
    <col min="21" max="21" width="12.7109375" style="1" customWidth="1"/>
    <col min="22" max="22" width="1.7109375" style="1" customWidth="1"/>
    <col min="23" max="23" width="6.7109375" style="1" customWidth="1"/>
    <col min="24" max="24" width="3.7109375" style="1" customWidth="1"/>
    <col min="25" max="25" width="1.7109375" style="1" customWidth="1"/>
    <col min="26" max="26" width="4.7109375" style="1" customWidth="1"/>
    <col min="27" max="27" width="1.7109375" style="1" customWidth="1"/>
    <col min="28" max="28" width="3.7109375" style="1" customWidth="1"/>
    <col min="29" max="29" width="12.7109375" style="1" customWidth="1"/>
  </cols>
  <sheetData>
    <row r="1" spans="1:29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 t="s">
        <v>1</v>
      </c>
    </row>
    <row r="2" spans="1:29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5" t="s">
        <v>3</v>
      </c>
    </row>
    <row r="3" spans="1:29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4" t="s">
        <v>5</v>
      </c>
      <c r="AA3" s="4"/>
      <c r="AB3" s="4"/>
      <c r="AC3" s="6">
        <v>44652</v>
      </c>
    </row>
    <row r="4" spans="1:29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4" t="s">
        <v>8</v>
      </c>
      <c r="Z4" s="4"/>
      <c r="AA4" s="4"/>
      <c r="AB4" s="4"/>
      <c r="AC4" s="9" t="s">
        <v>10</v>
      </c>
    </row>
    <row r="5" spans="1:29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4" t="s">
        <v>9</v>
      </c>
      <c r="Z5" s="4"/>
      <c r="AA5" s="4"/>
      <c r="AB5" s="4"/>
      <c r="AC5" s="9" t="s">
        <v>11</v>
      </c>
    </row>
    <row r="6" spans="1:29" s="1" customFormat="1" ht="13.5" customHeight="1">
      <c r="A6" s="7" t="s">
        <v>12</v>
      </c>
      <c r="B6" s="7"/>
      <c r="C6" s="7"/>
      <c r="D6" s="7"/>
      <c r="E6" s="7"/>
      <c r="F6" s="7"/>
      <c r="G6" s="8" t="s">
        <v>13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4" t="s">
        <v>14</v>
      </c>
      <c r="Z6" s="4"/>
      <c r="AA6" s="4"/>
      <c r="AB6" s="4"/>
      <c r="AC6" s="9" t="s">
        <v>15</v>
      </c>
    </row>
    <row r="7" spans="1:29" s="1" customFormat="1" ht="13.5" customHeight="1">
      <c r="A7" s="10" t="s">
        <v>16</v>
      </c>
      <c r="B7" s="7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9" t="s">
        <v>18</v>
      </c>
    </row>
    <row r="8" spans="1:29" s="1" customFormat="1" ht="13.5" customHeight="1">
      <c r="A8" s="7" t="s">
        <v>19</v>
      </c>
      <c r="B8" s="7"/>
      <c r="C8" s="7"/>
      <c r="D8" s="7"/>
      <c r="E8" s="7" t="s">
        <v>20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4" t="s">
        <v>21</v>
      </c>
      <c r="Y8" s="4"/>
      <c r="Z8" s="4"/>
      <c r="AA8" s="4"/>
      <c r="AB8" s="4"/>
      <c r="AC8" s="11" t="s">
        <v>22</v>
      </c>
    </row>
    <row r="9" spans="1:29" s="1" customFormat="1" ht="13.5" customHeight="1">
      <c r="A9" s="12" t="s">
        <v>23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</row>
    <row r="10" spans="1:29" s="1" customFormat="1" ht="34.5" customHeight="1">
      <c r="A10" s="13" t="s">
        <v>24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 t="s">
        <v>25</v>
      </c>
      <c r="N10" s="13"/>
      <c r="O10" s="13"/>
      <c r="P10" s="13" t="s">
        <v>26</v>
      </c>
      <c r="Q10" s="13"/>
      <c r="R10" s="13"/>
      <c r="S10" s="14" t="s">
        <v>27</v>
      </c>
      <c r="T10" s="14"/>
      <c r="U10" s="14"/>
      <c r="V10" s="14" t="s">
        <v>28</v>
      </c>
      <c r="W10" s="14"/>
      <c r="X10" s="14"/>
      <c r="Y10" s="14"/>
      <c r="Z10" s="14"/>
      <c r="AA10" s="15" t="s">
        <v>29</v>
      </c>
      <c r="AB10" s="15"/>
      <c r="AC10" s="15"/>
    </row>
    <row r="11" spans="1:29" s="1" customFormat="1" ht="12.75" customHeight="1">
      <c r="A11" s="16" t="s">
        <v>30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 t="s">
        <v>31</v>
      </c>
      <c r="N11" s="16"/>
      <c r="O11" s="16"/>
      <c r="P11" s="16" t="s">
        <v>32</v>
      </c>
      <c r="Q11" s="16"/>
      <c r="R11" s="16"/>
      <c r="S11" s="17" t="s">
        <v>33</v>
      </c>
      <c r="T11" s="17"/>
      <c r="U11" s="17"/>
      <c r="V11" s="17" t="s">
        <v>34</v>
      </c>
      <c r="W11" s="17"/>
      <c r="X11" s="17"/>
      <c r="Y11" s="17"/>
      <c r="Z11" s="17"/>
      <c r="AA11" s="18" t="s">
        <v>35</v>
      </c>
      <c r="AB11" s="18"/>
      <c r="AC11" s="18"/>
    </row>
    <row r="12" spans="1:29" s="1" customFormat="1" ht="13.5" customHeight="1">
      <c r="A12" s="19" t="s">
        <v>36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20" t="s">
        <v>37</v>
      </c>
      <c r="N12" s="20"/>
      <c r="O12" s="20"/>
      <c r="P12" s="20" t="s">
        <v>38</v>
      </c>
      <c r="Q12" s="20"/>
      <c r="R12" s="20"/>
      <c r="S12" s="21">
        <f>39140631</f>
        <v>39140631</v>
      </c>
      <c r="T12" s="21"/>
      <c r="U12" s="21"/>
      <c r="V12" s="21">
        <f>1412420.12</f>
        <v>1412420.12</v>
      </c>
      <c r="W12" s="21"/>
      <c r="X12" s="21"/>
      <c r="Y12" s="21"/>
      <c r="Z12" s="21"/>
      <c r="AA12" s="22">
        <f>37728210.88</f>
        <v>37728210.88</v>
      </c>
      <c r="AB12" s="22"/>
      <c r="AC12" s="22"/>
    </row>
    <row r="13" spans="1:29" s="1" customFormat="1" ht="45" customHeight="1">
      <c r="A13" s="23" t="s">
        <v>39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4" t="s">
        <v>37</v>
      </c>
      <c r="N13" s="24"/>
      <c r="O13" s="24"/>
      <c r="P13" s="24" t="s">
        <v>40</v>
      </c>
      <c r="Q13" s="24"/>
      <c r="R13" s="24"/>
      <c r="S13" s="25">
        <f>193100</f>
        <v>193100</v>
      </c>
      <c r="T13" s="25"/>
      <c r="U13" s="25"/>
      <c r="V13" s="25">
        <f>38621.88</f>
        <v>38621.88</v>
      </c>
      <c r="W13" s="25"/>
      <c r="X13" s="25"/>
      <c r="Y13" s="25"/>
      <c r="Z13" s="25"/>
      <c r="AA13" s="26">
        <f>154478.12</f>
        <v>154478.12</v>
      </c>
      <c r="AB13" s="26"/>
      <c r="AC13" s="26"/>
    </row>
    <row r="14" spans="1:29" s="1" customFormat="1" ht="66" customHeight="1">
      <c r="A14" s="23" t="s">
        <v>41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 t="s">
        <v>37</v>
      </c>
      <c r="N14" s="24"/>
      <c r="O14" s="24"/>
      <c r="P14" s="24" t="s">
        <v>42</v>
      </c>
      <c r="Q14" s="24"/>
      <c r="R14" s="24"/>
      <c r="S14" s="27" t="s">
        <v>43</v>
      </c>
      <c r="T14" s="27"/>
      <c r="U14" s="27"/>
      <c r="V14" s="25">
        <f>37.62</f>
        <v>37.62</v>
      </c>
      <c r="W14" s="25"/>
      <c r="X14" s="25"/>
      <c r="Y14" s="25"/>
      <c r="Z14" s="25"/>
      <c r="AA14" s="28" t="s">
        <v>43</v>
      </c>
      <c r="AB14" s="28"/>
      <c r="AC14" s="28"/>
    </row>
    <row r="15" spans="1:29" s="1" customFormat="1" ht="24" customHeight="1">
      <c r="A15" s="23" t="s">
        <v>44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4" t="s">
        <v>37</v>
      </c>
      <c r="N15" s="24"/>
      <c r="O15" s="24"/>
      <c r="P15" s="24" t="s">
        <v>45</v>
      </c>
      <c r="Q15" s="24"/>
      <c r="R15" s="24"/>
      <c r="S15" s="27" t="s">
        <v>43</v>
      </c>
      <c r="T15" s="27"/>
      <c r="U15" s="27"/>
      <c r="V15" s="25">
        <f>-29.67</f>
        <v>-29.67</v>
      </c>
      <c r="W15" s="25"/>
      <c r="X15" s="25"/>
      <c r="Y15" s="25"/>
      <c r="Z15" s="25"/>
      <c r="AA15" s="28" t="s">
        <v>43</v>
      </c>
      <c r="AB15" s="28"/>
      <c r="AC15" s="28"/>
    </row>
    <row r="16" spans="1:29" s="1" customFormat="1" ht="13.5" customHeight="1">
      <c r="A16" s="23" t="s">
        <v>46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4" t="s">
        <v>37</v>
      </c>
      <c r="N16" s="24"/>
      <c r="O16" s="24"/>
      <c r="P16" s="24" t="s">
        <v>47</v>
      </c>
      <c r="Q16" s="24"/>
      <c r="R16" s="24"/>
      <c r="S16" s="25">
        <f>147300</f>
        <v>147300</v>
      </c>
      <c r="T16" s="25"/>
      <c r="U16" s="25"/>
      <c r="V16" s="25">
        <f>6253.5</f>
        <v>6253.5</v>
      </c>
      <c r="W16" s="25"/>
      <c r="X16" s="25"/>
      <c r="Y16" s="25"/>
      <c r="Z16" s="25"/>
      <c r="AA16" s="26">
        <f>141046.5</f>
        <v>141046.5</v>
      </c>
      <c r="AB16" s="26"/>
      <c r="AC16" s="26"/>
    </row>
    <row r="17" spans="1:29" s="1" customFormat="1" ht="24" customHeight="1">
      <c r="A17" s="23" t="s">
        <v>48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4" t="s">
        <v>37</v>
      </c>
      <c r="N17" s="24"/>
      <c r="O17" s="24"/>
      <c r="P17" s="24" t="s">
        <v>49</v>
      </c>
      <c r="Q17" s="24"/>
      <c r="R17" s="24"/>
      <c r="S17" s="25">
        <f>111600</f>
        <v>111600</v>
      </c>
      <c r="T17" s="25"/>
      <c r="U17" s="25"/>
      <c r="V17" s="25">
        <f>4775.28</f>
        <v>4775.28</v>
      </c>
      <c r="W17" s="25"/>
      <c r="X17" s="25"/>
      <c r="Y17" s="25"/>
      <c r="Z17" s="25"/>
      <c r="AA17" s="26">
        <f>106824.72</f>
        <v>106824.72</v>
      </c>
      <c r="AB17" s="26"/>
      <c r="AC17" s="26"/>
    </row>
    <row r="18" spans="1:29" s="1" customFormat="1" ht="24" customHeight="1">
      <c r="A18" s="23" t="s">
        <v>50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4" t="s">
        <v>37</v>
      </c>
      <c r="N18" s="24"/>
      <c r="O18" s="24"/>
      <c r="P18" s="24" t="s">
        <v>51</v>
      </c>
      <c r="Q18" s="24"/>
      <c r="R18" s="24"/>
      <c r="S18" s="25">
        <f>536000</f>
        <v>536000</v>
      </c>
      <c r="T18" s="25"/>
      <c r="U18" s="25"/>
      <c r="V18" s="25">
        <f>10175.57</f>
        <v>10175.57</v>
      </c>
      <c r="W18" s="25"/>
      <c r="X18" s="25"/>
      <c r="Y18" s="25"/>
      <c r="Z18" s="25"/>
      <c r="AA18" s="26">
        <f>525824.43</f>
        <v>525824.43</v>
      </c>
      <c r="AB18" s="26"/>
      <c r="AC18" s="26"/>
    </row>
    <row r="19" spans="1:29" s="1" customFormat="1" ht="24" customHeight="1">
      <c r="A19" s="23" t="s">
        <v>52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4" t="s">
        <v>37</v>
      </c>
      <c r="N19" s="24"/>
      <c r="O19" s="24"/>
      <c r="P19" s="24" t="s">
        <v>53</v>
      </c>
      <c r="Q19" s="24"/>
      <c r="R19" s="24"/>
      <c r="S19" s="25">
        <f>216000</f>
        <v>216000</v>
      </c>
      <c r="T19" s="25"/>
      <c r="U19" s="25"/>
      <c r="V19" s="25">
        <f>18705.94</f>
        <v>18705.94</v>
      </c>
      <c r="W19" s="25"/>
      <c r="X19" s="25"/>
      <c r="Y19" s="25"/>
      <c r="Z19" s="25"/>
      <c r="AA19" s="26">
        <f>197294.06</f>
        <v>197294.06</v>
      </c>
      <c r="AB19" s="26"/>
      <c r="AC19" s="26"/>
    </row>
    <row r="20" spans="1:29" s="1" customFormat="1" ht="45" customHeight="1">
      <c r="A20" s="23" t="s">
        <v>54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4" t="s">
        <v>37</v>
      </c>
      <c r="N20" s="24"/>
      <c r="O20" s="24"/>
      <c r="P20" s="24" t="s">
        <v>55</v>
      </c>
      <c r="Q20" s="24"/>
      <c r="R20" s="24"/>
      <c r="S20" s="25">
        <f>5000</f>
        <v>5000</v>
      </c>
      <c r="T20" s="25"/>
      <c r="U20" s="25"/>
      <c r="V20" s="27" t="s">
        <v>43</v>
      </c>
      <c r="W20" s="27"/>
      <c r="X20" s="27"/>
      <c r="Y20" s="27"/>
      <c r="Z20" s="27"/>
      <c r="AA20" s="26">
        <f>5000</f>
        <v>5000</v>
      </c>
      <c r="AB20" s="26"/>
      <c r="AC20" s="26"/>
    </row>
    <row r="21" spans="1:29" s="1" customFormat="1" ht="13.5" customHeight="1">
      <c r="A21" s="23" t="s">
        <v>56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4" t="s">
        <v>37</v>
      </c>
      <c r="N21" s="24"/>
      <c r="O21" s="24"/>
      <c r="P21" s="24" t="s">
        <v>57</v>
      </c>
      <c r="Q21" s="24"/>
      <c r="R21" s="24"/>
      <c r="S21" s="27" t="s">
        <v>43</v>
      </c>
      <c r="T21" s="27"/>
      <c r="U21" s="27"/>
      <c r="V21" s="25">
        <f>24300</f>
        <v>24300</v>
      </c>
      <c r="W21" s="25"/>
      <c r="X21" s="25"/>
      <c r="Y21" s="25"/>
      <c r="Z21" s="25"/>
      <c r="AA21" s="28" t="s">
        <v>43</v>
      </c>
      <c r="AB21" s="28"/>
      <c r="AC21" s="28"/>
    </row>
    <row r="22" spans="1:29" s="1" customFormat="1" ht="24" customHeight="1">
      <c r="A22" s="23" t="s">
        <v>58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4" t="s">
        <v>37</v>
      </c>
      <c r="N22" s="24"/>
      <c r="O22" s="24"/>
      <c r="P22" s="24" t="s">
        <v>59</v>
      </c>
      <c r="Q22" s="24"/>
      <c r="R22" s="24"/>
      <c r="S22" s="25">
        <f>2095430</f>
        <v>2095430</v>
      </c>
      <c r="T22" s="25"/>
      <c r="U22" s="25"/>
      <c r="V22" s="25">
        <f>698230</f>
        <v>698230</v>
      </c>
      <c r="W22" s="25"/>
      <c r="X22" s="25"/>
      <c r="Y22" s="25"/>
      <c r="Z22" s="25"/>
      <c r="AA22" s="26">
        <f>1397200</f>
        <v>1397200</v>
      </c>
      <c r="AB22" s="26"/>
      <c r="AC22" s="26"/>
    </row>
    <row r="23" spans="1:29" s="1" customFormat="1" ht="24" customHeight="1">
      <c r="A23" s="23" t="s">
        <v>60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4" t="s">
        <v>37</v>
      </c>
      <c r="N23" s="24"/>
      <c r="O23" s="24"/>
      <c r="P23" s="24" t="s">
        <v>61</v>
      </c>
      <c r="Q23" s="24"/>
      <c r="R23" s="24"/>
      <c r="S23" s="25">
        <f>33879393.94</f>
        <v>33879393.94</v>
      </c>
      <c r="T23" s="25"/>
      <c r="U23" s="25"/>
      <c r="V23" s="27" t="s">
        <v>43</v>
      </c>
      <c r="W23" s="27"/>
      <c r="X23" s="27"/>
      <c r="Y23" s="27"/>
      <c r="Z23" s="27"/>
      <c r="AA23" s="26">
        <f>33879393.94</f>
        <v>33879393.94</v>
      </c>
      <c r="AB23" s="26"/>
      <c r="AC23" s="26"/>
    </row>
    <row r="24" spans="1:29" s="1" customFormat="1" ht="13.5" customHeight="1">
      <c r="A24" s="23" t="s">
        <v>62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4" t="s">
        <v>37</v>
      </c>
      <c r="N24" s="24"/>
      <c r="O24" s="24"/>
      <c r="P24" s="24" t="s">
        <v>63</v>
      </c>
      <c r="Q24" s="24"/>
      <c r="R24" s="24"/>
      <c r="S24" s="25">
        <f>1167870</f>
        <v>1167870</v>
      </c>
      <c r="T24" s="25"/>
      <c r="U24" s="25"/>
      <c r="V24" s="25">
        <f>584000</f>
        <v>584000</v>
      </c>
      <c r="W24" s="25"/>
      <c r="X24" s="25"/>
      <c r="Y24" s="25"/>
      <c r="Z24" s="25"/>
      <c r="AA24" s="26">
        <f>583870</f>
        <v>583870</v>
      </c>
      <c r="AB24" s="26"/>
      <c r="AC24" s="26"/>
    </row>
    <row r="25" spans="1:29" s="1" customFormat="1" ht="24" customHeight="1">
      <c r="A25" s="23" t="s">
        <v>64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4" t="s">
        <v>37</v>
      </c>
      <c r="N25" s="24"/>
      <c r="O25" s="24"/>
      <c r="P25" s="24" t="s">
        <v>65</v>
      </c>
      <c r="Q25" s="24"/>
      <c r="R25" s="24"/>
      <c r="S25" s="25">
        <f>16000</f>
        <v>16000</v>
      </c>
      <c r="T25" s="25"/>
      <c r="U25" s="25"/>
      <c r="V25" s="25">
        <f>16000</f>
        <v>16000</v>
      </c>
      <c r="W25" s="25"/>
      <c r="X25" s="25"/>
      <c r="Y25" s="25"/>
      <c r="Z25" s="25"/>
      <c r="AA25" s="26">
        <f>0</f>
        <v>0</v>
      </c>
      <c r="AB25" s="26"/>
      <c r="AC25" s="26"/>
    </row>
    <row r="26" spans="1:29" s="1" customFormat="1" ht="33.75" customHeight="1">
      <c r="A26" s="23" t="s">
        <v>66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4" t="s">
        <v>37</v>
      </c>
      <c r="N26" s="24"/>
      <c r="O26" s="24"/>
      <c r="P26" s="24" t="s">
        <v>67</v>
      </c>
      <c r="Q26" s="24"/>
      <c r="R26" s="24"/>
      <c r="S26" s="25">
        <f>139100</f>
        <v>139100</v>
      </c>
      <c r="T26" s="25"/>
      <c r="U26" s="25"/>
      <c r="V26" s="25">
        <f>35650</f>
        <v>35650</v>
      </c>
      <c r="W26" s="25"/>
      <c r="X26" s="25"/>
      <c r="Y26" s="25"/>
      <c r="Z26" s="25"/>
      <c r="AA26" s="26">
        <f>103450</f>
        <v>103450</v>
      </c>
      <c r="AB26" s="26"/>
      <c r="AC26" s="26"/>
    </row>
    <row r="27" spans="1:29" s="1" customFormat="1" ht="24" customHeight="1">
      <c r="A27" s="23" t="s">
        <v>68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4" t="s">
        <v>37</v>
      </c>
      <c r="N27" s="24"/>
      <c r="O27" s="24"/>
      <c r="P27" s="24" t="s">
        <v>69</v>
      </c>
      <c r="Q27" s="24"/>
      <c r="R27" s="24"/>
      <c r="S27" s="25">
        <f>658137.06</f>
        <v>658137.06</v>
      </c>
      <c r="T27" s="25"/>
      <c r="U27" s="25"/>
      <c r="V27" s="27" t="s">
        <v>43</v>
      </c>
      <c r="W27" s="27"/>
      <c r="X27" s="27"/>
      <c r="Y27" s="27"/>
      <c r="Z27" s="27"/>
      <c r="AA27" s="26">
        <f>658137.06</f>
        <v>658137.06</v>
      </c>
      <c r="AB27" s="26"/>
      <c r="AC27" s="26"/>
    </row>
    <row r="28" spans="1:29" s="1" customFormat="1" ht="33.75" customHeight="1">
      <c r="A28" s="23" t="s">
        <v>70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4" t="s">
        <v>37</v>
      </c>
      <c r="N28" s="24"/>
      <c r="O28" s="24"/>
      <c r="P28" s="24" t="s">
        <v>71</v>
      </c>
      <c r="Q28" s="24"/>
      <c r="R28" s="24"/>
      <c r="S28" s="25">
        <f>-24300</f>
        <v>-24300</v>
      </c>
      <c r="T28" s="25"/>
      <c r="U28" s="25"/>
      <c r="V28" s="25">
        <f>-24300</f>
        <v>-24300</v>
      </c>
      <c r="W28" s="25"/>
      <c r="X28" s="25"/>
      <c r="Y28" s="25"/>
      <c r="Z28" s="25"/>
      <c r="AA28" s="26">
        <f>0</f>
        <v>0</v>
      </c>
      <c r="AB28" s="26"/>
      <c r="AC28" s="26"/>
    </row>
    <row r="29" spans="1:29" s="1" customFormat="1" ht="13.5" customHeight="1">
      <c r="A29" s="29" t="s">
        <v>18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</row>
    <row r="30" spans="1:29" s="1" customFormat="1" ht="13.5" customHeight="1">
      <c r="A30" s="12" t="s">
        <v>72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</row>
    <row r="31" spans="1:29" s="1" customFormat="1" ht="34.5" customHeight="1">
      <c r="A31" s="13" t="s">
        <v>24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 t="s">
        <v>25</v>
      </c>
      <c r="M31" s="13"/>
      <c r="N31" s="13"/>
      <c r="O31" s="13" t="s">
        <v>73</v>
      </c>
      <c r="P31" s="13"/>
      <c r="Q31" s="13"/>
      <c r="R31" s="14" t="s">
        <v>74</v>
      </c>
      <c r="S31" s="14"/>
      <c r="T31" s="14" t="s">
        <v>27</v>
      </c>
      <c r="U31" s="14"/>
      <c r="V31" s="14"/>
      <c r="W31" s="14" t="s">
        <v>28</v>
      </c>
      <c r="X31" s="14"/>
      <c r="Y31" s="14"/>
      <c r="Z31" s="14"/>
      <c r="AA31" s="14"/>
      <c r="AB31" s="15" t="s">
        <v>29</v>
      </c>
      <c r="AC31" s="15"/>
    </row>
    <row r="32" spans="1:29" s="1" customFormat="1" ht="13.5" customHeight="1">
      <c r="A32" s="16" t="s">
        <v>30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 t="s">
        <v>31</v>
      </c>
      <c r="M32" s="16"/>
      <c r="N32" s="16"/>
      <c r="O32" s="16" t="s">
        <v>32</v>
      </c>
      <c r="P32" s="16"/>
      <c r="Q32" s="16"/>
      <c r="R32" s="17" t="s">
        <v>33</v>
      </c>
      <c r="S32" s="17"/>
      <c r="T32" s="17" t="s">
        <v>34</v>
      </c>
      <c r="U32" s="17"/>
      <c r="V32" s="17"/>
      <c r="W32" s="17" t="s">
        <v>35</v>
      </c>
      <c r="X32" s="17"/>
      <c r="Y32" s="17"/>
      <c r="Z32" s="17"/>
      <c r="AA32" s="17"/>
      <c r="AB32" s="18" t="s">
        <v>75</v>
      </c>
      <c r="AC32" s="18"/>
    </row>
    <row r="33" spans="1:29" s="1" customFormat="1" ht="13.5" customHeight="1">
      <c r="A33" s="19" t="s">
        <v>76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20" t="s">
        <v>77</v>
      </c>
      <c r="M33" s="20"/>
      <c r="N33" s="20"/>
      <c r="O33" s="20" t="s">
        <v>38</v>
      </c>
      <c r="P33" s="20"/>
      <c r="Q33" s="20"/>
      <c r="R33" s="30" t="s">
        <v>38</v>
      </c>
      <c r="S33" s="30"/>
      <c r="T33" s="21">
        <f>39216400.97</f>
        <v>39216400.97</v>
      </c>
      <c r="U33" s="21"/>
      <c r="V33" s="21"/>
      <c r="W33" s="21">
        <f>1256273.04</f>
        <v>1256273.04</v>
      </c>
      <c r="X33" s="21"/>
      <c r="Y33" s="21"/>
      <c r="Z33" s="21"/>
      <c r="AA33" s="21"/>
      <c r="AB33" s="22">
        <f>37960127.93</f>
        <v>37960127.93</v>
      </c>
      <c r="AC33" s="22"/>
    </row>
    <row r="34" spans="1:29" s="1" customFormat="1" ht="13.5" customHeight="1">
      <c r="A34" s="31" t="s">
        <v>78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2" t="s">
        <v>77</v>
      </c>
      <c r="M34" s="32"/>
      <c r="N34" s="32"/>
      <c r="O34" s="32" t="s">
        <v>79</v>
      </c>
      <c r="P34" s="32"/>
      <c r="Q34" s="32"/>
      <c r="R34" s="33" t="s">
        <v>80</v>
      </c>
      <c r="S34" s="33"/>
      <c r="T34" s="34">
        <f>357560.1</f>
        <v>357560.1</v>
      </c>
      <c r="U34" s="34"/>
      <c r="V34" s="34"/>
      <c r="W34" s="34">
        <f>78021.93</f>
        <v>78021.93</v>
      </c>
      <c r="X34" s="34"/>
      <c r="Y34" s="34"/>
      <c r="Z34" s="34"/>
      <c r="AA34" s="34"/>
      <c r="AB34" s="35">
        <f>279538.17</f>
        <v>279538.17</v>
      </c>
      <c r="AC34" s="35"/>
    </row>
    <row r="35" spans="1:29" s="1" customFormat="1" ht="13.5" customHeight="1">
      <c r="A35" s="31" t="s">
        <v>81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2" t="s">
        <v>77</v>
      </c>
      <c r="M35" s="32"/>
      <c r="N35" s="32"/>
      <c r="O35" s="32" t="s">
        <v>79</v>
      </c>
      <c r="P35" s="32"/>
      <c r="Q35" s="32"/>
      <c r="R35" s="33" t="s">
        <v>82</v>
      </c>
      <c r="S35" s="33"/>
      <c r="T35" s="34">
        <f>1201.9</f>
        <v>1201.9</v>
      </c>
      <c r="U35" s="34"/>
      <c r="V35" s="34"/>
      <c r="W35" s="34">
        <f>1201.9</f>
        <v>1201.9</v>
      </c>
      <c r="X35" s="34"/>
      <c r="Y35" s="34"/>
      <c r="Z35" s="34"/>
      <c r="AA35" s="34"/>
      <c r="AB35" s="35">
        <f>0</f>
        <v>0</v>
      </c>
      <c r="AC35" s="35"/>
    </row>
    <row r="36" spans="1:29" s="1" customFormat="1" ht="13.5" customHeight="1">
      <c r="A36" s="31" t="s">
        <v>83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2" t="s">
        <v>77</v>
      </c>
      <c r="M36" s="32"/>
      <c r="N36" s="32"/>
      <c r="O36" s="32" t="s">
        <v>84</v>
      </c>
      <c r="P36" s="32"/>
      <c r="Q36" s="32"/>
      <c r="R36" s="33" t="s">
        <v>85</v>
      </c>
      <c r="S36" s="33"/>
      <c r="T36" s="34">
        <f>108346</f>
        <v>108346</v>
      </c>
      <c r="U36" s="34"/>
      <c r="V36" s="34"/>
      <c r="W36" s="34">
        <f>23508.55</f>
        <v>23508.55</v>
      </c>
      <c r="X36" s="34"/>
      <c r="Y36" s="34"/>
      <c r="Z36" s="34"/>
      <c r="AA36" s="34"/>
      <c r="AB36" s="35">
        <f>84837.45</f>
        <v>84837.45</v>
      </c>
      <c r="AC36" s="35"/>
    </row>
    <row r="37" spans="1:29" s="1" customFormat="1" ht="13.5" customHeight="1">
      <c r="A37" s="31" t="s">
        <v>78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2" t="s">
        <v>77</v>
      </c>
      <c r="M37" s="32"/>
      <c r="N37" s="32"/>
      <c r="O37" s="32" t="s">
        <v>86</v>
      </c>
      <c r="P37" s="32"/>
      <c r="Q37" s="32"/>
      <c r="R37" s="33" t="s">
        <v>80</v>
      </c>
      <c r="S37" s="33"/>
      <c r="T37" s="34">
        <f>237595</f>
        <v>237595</v>
      </c>
      <c r="U37" s="34"/>
      <c r="V37" s="34"/>
      <c r="W37" s="34">
        <f>58399.2</f>
        <v>58399.2</v>
      </c>
      <c r="X37" s="34"/>
      <c r="Y37" s="34"/>
      <c r="Z37" s="34"/>
      <c r="AA37" s="34"/>
      <c r="AB37" s="35">
        <f>179195.8</f>
        <v>179195.8</v>
      </c>
      <c r="AC37" s="35"/>
    </row>
    <row r="38" spans="1:29" s="1" customFormat="1" ht="13.5" customHeight="1">
      <c r="A38" s="31" t="s">
        <v>83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2" t="s">
        <v>77</v>
      </c>
      <c r="M38" s="32"/>
      <c r="N38" s="32"/>
      <c r="O38" s="32" t="s">
        <v>87</v>
      </c>
      <c r="P38" s="32"/>
      <c r="Q38" s="32"/>
      <c r="R38" s="33" t="s">
        <v>85</v>
      </c>
      <c r="S38" s="33"/>
      <c r="T38" s="34">
        <f>71754</f>
        <v>71754</v>
      </c>
      <c r="U38" s="34"/>
      <c r="V38" s="34"/>
      <c r="W38" s="34">
        <f>17636.56</f>
        <v>17636.56</v>
      </c>
      <c r="X38" s="34"/>
      <c r="Y38" s="34"/>
      <c r="Z38" s="34"/>
      <c r="AA38" s="34"/>
      <c r="AB38" s="35">
        <f>54117.44</f>
        <v>54117.44</v>
      </c>
      <c r="AC38" s="35"/>
    </row>
    <row r="39" spans="1:29" s="1" customFormat="1" ht="13.5" customHeight="1">
      <c r="A39" s="31" t="s">
        <v>78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2" t="s">
        <v>77</v>
      </c>
      <c r="M39" s="32"/>
      <c r="N39" s="32"/>
      <c r="O39" s="32" t="s">
        <v>88</v>
      </c>
      <c r="P39" s="32"/>
      <c r="Q39" s="32"/>
      <c r="R39" s="33" t="s">
        <v>80</v>
      </c>
      <c r="S39" s="33"/>
      <c r="T39" s="34">
        <f>401493</f>
        <v>401493</v>
      </c>
      <c r="U39" s="34"/>
      <c r="V39" s="34"/>
      <c r="W39" s="34">
        <f>87589.48</f>
        <v>87589.48</v>
      </c>
      <c r="X39" s="34"/>
      <c r="Y39" s="34"/>
      <c r="Z39" s="34"/>
      <c r="AA39" s="34"/>
      <c r="AB39" s="35">
        <f>313903.52</f>
        <v>313903.52</v>
      </c>
      <c r="AC39" s="35"/>
    </row>
    <row r="40" spans="1:29" s="1" customFormat="1" ht="13.5" customHeight="1">
      <c r="A40" s="31" t="s">
        <v>83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2" t="s">
        <v>77</v>
      </c>
      <c r="M40" s="32"/>
      <c r="N40" s="32"/>
      <c r="O40" s="32" t="s">
        <v>89</v>
      </c>
      <c r="P40" s="32"/>
      <c r="Q40" s="32"/>
      <c r="R40" s="33" t="s">
        <v>85</v>
      </c>
      <c r="S40" s="33"/>
      <c r="T40" s="34">
        <f>121250.33</f>
        <v>121250.33</v>
      </c>
      <c r="U40" s="34"/>
      <c r="V40" s="34"/>
      <c r="W40" s="34">
        <f>20683.83</f>
        <v>20683.83</v>
      </c>
      <c r="X40" s="34"/>
      <c r="Y40" s="34"/>
      <c r="Z40" s="34"/>
      <c r="AA40" s="34"/>
      <c r="AB40" s="35">
        <f>100566.5</f>
        <v>100566.5</v>
      </c>
      <c r="AC40" s="35"/>
    </row>
    <row r="41" spans="1:29" s="1" customFormat="1" ht="13.5" customHeight="1">
      <c r="A41" s="31" t="s">
        <v>90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2" t="s">
        <v>77</v>
      </c>
      <c r="M41" s="32"/>
      <c r="N41" s="32"/>
      <c r="O41" s="32" t="s">
        <v>91</v>
      </c>
      <c r="P41" s="32"/>
      <c r="Q41" s="32"/>
      <c r="R41" s="33" t="s">
        <v>92</v>
      </c>
      <c r="S41" s="33"/>
      <c r="T41" s="34">
        <f>49437</f>
        <v>49437</v>
      </c>
      <c r="U41" s="34"/>
      <c r="V41" s="34"/>
      <c r="W41" s="34">
        <f>3799.63</f>
        <v>3799.63</v>
      </c>
      <c r="X41" s="34"/>
      <c r="Y41" s="34"/>
      <c r="Z41" s="34"/>
      <c r="AA41" s="34"/>
      <c r="AB41" s="35">
        <f>45637.37</f>
        <v>45637.37</v>
      </c>
      <c r="AC41" s="35"/>
    </row>
    <row r="42" spans="1:29" s="1" customFormat="1" ht="13.5" customHeight="1">
      <c r="A42" s="31" t="s">
        <v>93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2" t="s">
        <v>77</v>
      </c>
      <c r="M42" s="32"/>
      <c r="N42" s="32"/>
      <c r="O42" s="32" t="s">
        <v>94</v>
      </c>
      <c r="P42" s="32"/>
      <c r="Q42" s="32"/>
      <c r="R42" s="33" t="s">
        <v>95</v>
      </c>
      <c r="S42" s="33"/>
      <c r="T42" s="34">
        <f>20600</f>
        <v>20600</v>
      </c>
      <c r="U42" s="34"/>
      <c r="V42" s="34"/>
      <c r="W42" s="34">
        <f>20600</f>
        <v>20600</v>
      </c>
      <c r="X42" s="34"/>
      <c r="Y42" s="34"/>
      <c r="Z42" s="34"/>
      <c r="AA42" s="34"/>
      <c r="AB42" s="35">
        <f>0</f>
        <v>0</v>
      </c>
      <c r="AC42" s="35"/>
    </row>
    <row r="43" spans="1:29" s="1" customFormat="1" ht="13.5" customHeight="1">
      <c r="A43" s="31" t="s">
        <v>96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2" t="s">
        <v>77</v>
      </c>
      <c r="M43" s="32"/>
      <c r="N43" s="32"/>
      <c r="O43" s="32" t="s">
        <v>94</v>
      </c>
      <c r="P43" s="32"/>
      <c r="Q43" s="32"/>
      <c r="R43" s="33" t="s">
        <v>97</v>
      </c>
      <c r="S43" s="33"/>
      <c r="T43" s="34">
        <f>41030</f>
        <v>41030</v>
      </c>
      <c r="U43" s="34"/>
      <c r="V43" s="34"/>
      <c r="W43" s="36" t="s">
        <v>43</v>
      </c>
      <c r="X43" s="36"/>
      <c r="Y43" s="36"/>
      <c r="Z43" s="36"/>
      <c r="AA43" s="36"/>
      <c r="AB43" s="35">
        <f>41030</f>
        <v>41030</v>
      </c>
      <c r="AC43" s="35"/>
    </row>
    <row r="44" spans="1:29" s="1" customFormat="1" ht="13.5" customHeight="1">
      <c r="A44" s="31" t="s">
        <v>78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2" t="s">
        <v>77</v>
      </c>
      <c r="M44" s="32"/>
      <c r="N44" s="32"/>
      <c r="O44" s="32" t="s">
        <v>98</v>
      </c>
      <c r="P44" s="32"/>
      <c r="Q44" s="32"/>
      <c r="R44" s="33" t="s">
        <v>80</v>
      </c>
      <c r="S44" s="33"/>
      <c r="T44" s="34">
        <f>457551</f>
        <v>457551</v>
      </c>
      <c r="U44" s="34"/>
      <c r="V44" s="34"/>
      <c r="W44" s="34">
        <f>130342</f>
        <v>130342</v>
      </c>
      <c r="X44" s="34"/>
      <c r="Y44" s="34"/>
      <c r="Z44" s="34"/>
      <c r="AA44" s="34"/>
      <c r="AB44" s="35">
        <f>327209</f>
        <v>327209</v>
      </c>
      <c r="AC44" s="35"/>
    </row>
    <row r="45" spans="1:29" s="1" customFormat="1" ht="13.5" customHeight="1">
      <c r="A45" s="31" t="s">
        <v>83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2" t="s">
        <v>77</v>
      </c>
      <c r="M45" s="32"/>
      <c r="N45" s="32"/>
      <c r="O45" s="32" t="s">
        <v>99</v>
      </c>
      <c r="P45" s="32"/>
      <c r="Q45" s="32"/>
      <c r="R45" s="33" t="s">
        <v>85</v>
      </c>
      <c r="S45" s="33"/>
      <c r="T45" s="34">
        <f>138180.67</f>
        <v>138180.67</v>
      </c>
      <c r="U45" s="34"/>
      <c r="V45" s="34"/>
      <c r="W45" s="34">
        <f>45131.48</f>
        <v>45131.48</v>
      </c>
      <c r="X45" s="34"/>
      <c r="Y45" s="34"/>
      <c r="Z45" s="34"/>
      <c r="AA45" s="34"/>
      <c r="AB45" s="35">
        <f>93049.19</f>
        <v>93049.19</v>
      </c>
      <c r="AC45" s="35"/>
    </row>
    <row r="46" spans="1:29" s="1" customFormat="1" ht="24" customHeight="1">
      <c r="A46" s="31" t="s">
        <v>100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2" t="s">
        <v>77</v>
      </c>
      <c r="M46" s="32"/>
      <c r="N46" s="32"/>
      <c r="O46" s="32" t="s">
        <v>101</v>
      </c>
      <c r="P46" s="32"/>
      <c r="Q46" s="32"/>
      <c r="R46" s="33" t="s">
        <v>102</v>
      </c>
      <c r="S46" s="33"/>
      <c r="T46" s="34">
        <f>376</f>
        <v>376</v>
      </c>
      <c r="U46" s="34"/>
      <c r="V46" s="34"/>
      <c r="W46" s="36" t="s">
        <v>43</v>
      </c>
      <c r="X46" s="36"/>
      <c r="Y46" s="36"/>
      <c r="Z46" s="36"/>
      <c r="AA46" s="36"/>
      <c r="AB46" s="35">
        <f>376</f>
        <v>376</v>
      </c>
      <c r="AC46" s="35"/>
    </row>
    <row r="47" spans="1:29" s="1" customFormat="1" ht="24" customHeight="1">
      <c r="A47" s="31" t="s">
        <v>100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2" t="s">
        <v>77</v>
      </c>
      <c r="M47" s="32"/>
      <c r="N47" s="32"/>
      <c r="O47" s="32" t="s">
        <v>103</v>
      </c>
      <c r="P47" s="32"/>
      <c r="Q47" s="32"/>
      <c r="R47" s="33" t="s">
        <v>102</v>
      </c>
      <c r="S47" s="33"/>
      <c r="T47" s="34">
        <f>1000</f>
        <v>1000</v>
      </c>
      <c r="U47" s="34"/>
      <c r="V47" s="34"/>
      <c r="W47" s="36" t="s">
        <v>43</v>
      </c>
      <c r="X47" s="36"/>
      <c r="Y47" s="36"/>
      <c r="Z47" s="36"/>
      <c r="AA47" s="36"/>
      <c r="AB47" s="35">
        <f>1000</f>
        <v>1000</v>
      </c>
      <c r="AC47" s="35"/>
    </row>
    <row r="48" spans="1:29" s="1" customFormat="1" ht="13.5" customHeight="1">
      <c r="A48" s="31" t="s">
        <v>104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2" t="s">
        <v>77</v>
      </c>
      <c r="M48" s="32"/>
      <c r="N48" s="32"/>
      <c r="O48" s="32" t="s">
        <v>105</v>
      </c>
      <c r="P48" s="32"/>
      <c r="Q48" s="32"/>
      <c r="R48" s="33" t="s">
        <v>106</v>
      </c>
      <c r="S48" s="33"/>
      <c r="T48" s="34">
        <f>1000</f>
        <v>1000</v>
      </c>
      <c r="U48" s="34"/>
      <c r="V48" s="34"/>
      <c r="W48" s="36" t="s">
        <v>43</v>
      </c>
      <c r="X48" s="36"/>
      <c r="Y48" s="36"/>
      <c r="Z48" s="36"/>
      <c r="AA48" s="36"/>
      <c r="AB48" s="35">
        <f>1000</f>
        <v>1000</v>
      </c>
      <c r="AC48" s="35"/>
    </row>
    <row r="49" spans="1:29" s="1" customFormat="1" ht="13.5" customHeight="1">
      <c r="A49" s="31" t="s">
        <v>93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2" t="s">
        <v>77</v>
      </c>
      <c r="M49" s="32"/>
      <c r="N49" s="32"/>
      <c r="O49" s="32" t="s">
        <v>107</v>
      </c>
      <c r="P49" s="32"/>
      <c r="Q49" s="32"/>
      <c r="R49" s="33" t="s">
        <v>95</v>
      </c>
      <c r="S49" s="33"/>
      <c r="T49" s="34">
        <f>500</f>
        <v>500</v>
      </c>
      <c r="U49" s="34"/>
      <c r="V49" s="34"/>
      <c r="W49" s="36" t="s">
        <v>43</v>
      </c>
      <c r="X49" s="36"/>
      <c r="Y49" s="36"/>
      <c r="Z49" s="36"/>
      <c r="AA49" s="36"/>
      <c r="AB49" s="35">
        <f>500</f>
        <v>500</v>
      </c>
      <c r="AC49" s="35"/>
    </row>
    <row r="50" spans="1:29" s="1" customFormat="1" ht="13.5" customHeight="1">
      <c r="A50" s="31" t="s">
        <v>93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2" t="s">
        <v>77</v>
      </c>
      <c r="M50" s="32"/>
      <c r="N50" s="32"/>
      <c r="O50" s="32" t="s">
        <v>108</v>
      </c>
      <c r="P50" s="32"/>
      <c r="Q50" s="32"/>
      <c r="R50" s="33" t="s">
        <v>95</v>
      </c>
      <c r="S50" s="33"/>
      <c r="T50" s="34">
        <f>16000</f>
        <v>16000</v>
      </c>
      <c r="U50" s="34"/>
      <c r="V50" s="34"/>
      <c r="W50" s="36" t="s">
        <v>43</v>
      </c>
      <c r="X50" s="36"/>
      <c r="Y50" s="36"/>
      <c r="Z50" s="36"/>
      <c r="AA50" s="36"/>
      <c r="AB50" s="35">
        <f>16000</f>
        <v>16000</v>
      </c>
      <c r="AC50" s="35"/>
    </row>
    <row r="51" spans="1:29" s="1" customFormat="1" ht="13.5" customHeight="1">
      <c r="A51" s="31" t="s">
        <v>78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2" t="s">
        <v>77</v>
      </c>
      <c r="M51" s="32"/>
      <c r="N51" s="32"/>
      <c r="O51" s="32" t="s">
        <v>109</v>
      </c>
      <c r="P51" s="32"/>
      <c r="Q51" s="32"/>
      <c r="R51" s="33" t="s">
        <v>80</v>
      </c>
      <c r="S51" s="33"/>
      <c r="T51" s="34">
        <f>709525.22</f>
        <v>709525.22</v>
      </c>
      <c r="U51" s="34"/>
      <c r="V51" s="34"/>
      <c r="W51" s="34">
        <f>170146.68</f>
        <v>170146.68</v>
      </c>
      <c r="X51" s="34"/>
      <c r="Y51" s="34"/>
      <c r="Z51" s="34"/>
      <c r="AA51" s="34"/>
      <c r="AB51" s="35">
        <f>539378.54</f>
        <v>539378.54</v>
      </c>
      <c r="AC51" s="35"/>
    </row>
    <row r="52" spans="1:29" s="1" customFormat="1" ht="13.5" customHeight="1">
      <c r="A52" s="31" t="s">
        <v>81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2" t="s">
        <v>77</v>
      </c>
      <c r="M52" s="32"/>
      <c r="N52" s="32"/>
      <c r="O52" s="32" t="s">
        <v>109</v>
      </c>
      <c r="P52" s="32"/>
      <c r="Q52" s="32"/>
      <c r="R52" s="33" t="s">
        <v>82</v>
      </c>
      <c r="S52" s="33"/>
      <c r="T52" s="34">
        <f>4366.78</f>
        <v>4366.78</v>
      </c>
      <c r="U52" s="34"/>
      <c r="V52" s="34"/>
      <c r="W52" s="34">
        <f>4366.78</f>
        <v>4366.78</v>
      </c>
      <c r="X52" s="34"/>
      <c r="Y52" s="34"/>
      <c r="Z52" s="34"/>
      <c r="AA52" s="34"/>
      <c r="AB52" s="35">
        <f>0</f>
        <v>0</v>
      </c>
      <c r="AC52" s="35"/>
    </row>
    <row r="53" spans="1:29" s="1" customFormat="1" ht="13.5" customHeight="1">
      <c r="A53" s="31" t="s">
        <v>83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2" t="s">
        <v>77</v>
      </c>
      <c r="M53" s="32"/>
      <c r="N53" s="32"/>
      <c r="O53" s="32" t="s">
        <v>110</v>
      </c>
      <c r="P53" s="32"/>
      <c r="Q53" s="32"/>
      <c r="R53" s="33" t="s">
        <v>85</v>
      </c>
      <c r="S53" s="33"/>
      <c r="T53" s="34">
        <f>215595</f>
        <v>215595</v>
      </c>
      <c r="U53" s="34"/>
      <c r="V53" s="34"/>
      <c r="W53" s="34">
        <f>47823.74</f>
        <v>47823.74</v>
      </c>
      <c r="X53" s="34"/>
      <c r="Y53" s="34"/>
      <c r="Z53" s="34"/>
      <c r="AA53" s="34"/>
      <c r="AB53" s="35">
        <f>167771.26</f>
        <v>167771.26</v>
      </c>
      <c r="AC53" s="35"/>
    </row>
    <row r="54" spans="1:29" s="1" customFormat="1" ht="13.5" customHeight="1">
      <c r="A54" s="31" t="s">
        <v>93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2" t="s">
        <v>77</v>
      </c>
      <c r="M54" s="32"/>
      <c r="N54" s="32"/>
      <c r="O54" s="32" t="s">
        <v>111</v>
      </c>
      <c r="P54" s="32"/>
      <c r="Q54" s="32"/>
      <c r="R54" s="33" t="s">
        <v>95</v>
      </c>
      <c r="S54" s="33"/>
      <c r="T54" s="34">
        <f>42100</f>
        <v>42100</v>
      </c>
      <c r="U54" s="34"/>
      <c r="V54" s="34"/>
      <c r="W54" s="34">
        <f>14100</f>
        <v>14100</v>
      </c>
      <c r="X54" s="34"/>
      <c r="Y54" s="34"/>
      <c r="Z54" s="34"/>
      <c r="AA54" s="34"/>
      <c r="AB54" s="35">
        <f>28000</f>
        <v>28000</v>
      </c>
      <c r="AC54" s="35"/>
    </row>
    <row r="55" spans="1:29" s="1" customFormat="1" ht="13.5" customHeight="1">
      <c r="A55" s="31" t="s">
        <v>112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2" t="s">
        <v>77</v>
      </c>
      <c r="M55" s="32"/>
      <c r="N55" s="32"/>
      <c r="O55" s="32" t="s">
        <v>113</v>
      </c>
      <c r="P55" s="32"/>
      <c r="Q55" s="32"/>
      <c r="R55" s="33" t="s">
        <v>114</v>
      </c>
      <c r="S55" s="33"/>
      <c r="T55" s="34">
        <f>5000</f>
        <v>5000</v>
      </c>
      <c r="U55" s="34"/>
      <c r="V55" s="34"/>
      <c r="W55" s="34">
        <f>5000</f>
        <v>5000</v>
      </c>
      <c r="X55" s="34"/>
      <c r="Y55" s="34"/>
      <c r="Z55" s="34"/>
      <c r="AA55" s="34"/>
      <c r="AB55" s="35">
        <f>0</f>
        <v>0</v>
      </c>
      <c r="AC55" s="35"/>
    </row>
    <row r="56" spans="1:29" s="1" customFormat="1" ht="13.5" customHeight="1">
      <c r="A56" s="31" t="s">
        <v>115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2" t="s">
        <v>77</v>
      </c>
      <c r="M56" s="32"/>
      <c r="N56" s="32"/>
      <c r="O56" s="32" t="s">
        <v>113</v>
      </c>
      <c r="P56" s="32"/>
      <c r="Q56" s="32"/>
      <c r="R56" s="33" t="s">
        <v>116</v>
      </c>
      <c r="S56" s="33"/>
      <c r="T56" s="34">
        <f>6950</f>
        <v>6950</v>
      </c>
      <c r="U56" s="34"/>
      <c r="V56" s="34"/>
      <c r="W56" s="34">
        <f>6948.36</f>
        <v>6948.36</v>
      </c>
      <c r="X56" s="34"/>
      <c r="Y56" s="34"/>
      <c r="Z56" s="34"/>
      <c r="AA56" s="34"/>
      <c r="AB56" s="35">
        <f>1.64</f>
        <v>1.64</v>
      </c>
      <c r="AC56" s="35"/>
    </row>
    <row r="57" spans="1:29" s="1" customFormat="1" ht="13.5" customHeight="1">
      <c r="A57" s="31" t="s">
        <v>117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2" t="s">
        <v>77</v>
      </c>
      <c r="M57" s="32"/>
      <c r="N57" s="32"/>
      <c r="O57" s="32" t="s">
        <v>113</v>
      </c>
      <c r="P57" s="32"/>
      <c r="Q57" s="32"/>
      <c r="R57" s="33" t="s">
        <v>118</v>
      </c>
      <c r="S57" s="33"/>
      <c r="T57" s="34">
        <f>50000</f>
        <v>50000</v>
      </c>
      <c r="U57" s="34"/>
      <c r="V57" s="34"/>
      <c r="W57" s="34">
        <f>15680</f>
        <v>15680</v>
      </c>
      <c r="X57" s="34"/>
      <c r="Y57" s="34"/>
      <c r="Z57" s="34"/>
      <c r="AA57" s="34"/>
      <c r="AB57" s="35">
        <f>34320</f>
        <v>34320</v>
      </c>
      <c r="AC57" s="35"/>
    </row>
    <row r="58" spans="1:29" s="1" customFormat="1" ht="13.5" customHeight="1">
      <c r="A58" s="31" t="s">
        <v>96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2" t="s">
        <v>77</v>
      </c>
      <c r="M58" s="32"/>
      <c r="N58" s="32"/>
      <c r="O58" s="32" t="s">
        <v>113</v>
      </c>
      <c r="P58" s="32"/>
      <c r="Q58" s="32"/>
      <c r="R58" s="33" t="s">
        <v>97</v>
      </c>
      <c r="S58" s="33"/>
      <c r="T58" s="34">
        <f>61653.47</f>
        <v>61653.47</v>
      </c>
      <c r="U58" s="34"/>
      <c r="V58" s="34"/>
      <c r="W58" s="36" t="s">
        <v>43</v>
      </c>
      <c r="X58" s="36"/>
      <c r="Y58" s="36"/>
      <c r="Z58" s="36"/>
      <c r="AA58" s="36"/>
      <c r="AB58" s="35">
        <f>61653.47</f>
        <v>61653.47</v>
      </c>
      <c r="AC58" s="35"/>
    </row>
    <row r="59" spans="1:29" s="1" customFormat="1" ht="13.5" customHeight="1">
      <c r="A59" s="31" t="s">
        <v>119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2" t="s">
        <v>77</v>
      </c>
      <c r="M59" s="32"/>
      <c r="N59" s="32"/>
      <c r="O59" s="32" t="s">
        <v>120</v>
      </c>
      <c r="P59" s="32"/>
      <c r="Q59" s="32"/>
      <c r="R59" s="33" t="s">
        <v>121</v>
      </c>
      <c r="S59" s="33"/>
      <c r="T59" s="34">
        <f>3359.5</f>
        <v>3359.5</v>
      </c>
      <c r="U59" s="34"/>
      <c r="V59" s="34"/>
      <c r="W59" s="34">
        <f>3359.5</f>
        <v>3359.5</v>
      </c>
      <c r="X59" s="34"/>
      <c r="Y59" s="34"/>
      <c r="Z59" s="34"/>
      <c r="AA59" s="34"/>
      <c r="AB59" s="35">
        <f>0</f>
        <v>0</v>
      </c>
      <c r="AC59" s="35"/>
    </row>
    <row r="60" spans="1:29" s="1" customFormat="1" ht="13.5" customHeight="1">
      <c r="A60" s="31" t="s">
        <v>93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2" t="s">
        <v>77</v>
      </c>
      <c r="M60" s="32"/>
      <c r="N60" s="32"/>
      <c r="O60" s="32" t="s">
        <v>122</v>
      </c>
      <c r="P60" s="32"/>
      <c r="Q60" s="32"/>
      <c r="R60" s="33" t="s">
        <v>95</v>
      </c>
      <c r="S60" s="33"/>
      <c r="T60" s="34">
        <f>40086</f>
        <v>40086</v>
      </c>
      <c r="U60" s="34"/>
      <c r="V60" s="34"/>
      <c r="W60" s="36" t="s">
        <v>43</v>
      </c>
      <c r="X60" s="36"/>
      <c r="Y60" s="36"/>
      <c r="Z60" s="36"/>
      <c r="AA60" s="36"/>
      <c r="AB60" s="35">
        <f>40086</f>
        <v>40086</v>
      </c>
      <c r="AC60" s="35"/>
    </row>
    <row r="61" spans="1:29" s="1" customFormat="1" ht="13.5" customHeight="1">
      <c r="A61" s="31" t="s">
        <v>78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2" t="s">
        <v>77</v>
      </c>
      <c r="M61" s="32"/>
      <c r="N61" s="32"/>
      <c r="O61" s="32" t="s">
        <v>123</v>
      </c>
      <c r="P61" s="32"/>
      <c r="Q61" s="32"/>
      <c r="R61" s="33" t="s">
        <v>80</v>
      </c>
      <c r="S61" s="33"/>
      <c r="T61" s="34">
        <f>93437</f>
        <v>93437</v>
      </c>
      <c r="U61" s="34"/>
      <c r="V61" s="34"/>
      <c r="W61" s="34">
        <f>25076.82</f>
        <v>25076.82</v>
      </c>
      <c r="X61" s="34"/>
      <c r="Y61" s="34"/>
      <c r="Z61" s="34"/>
      <c r="AA61" s="34"/>
      <c r="AB61" s="35">
        <f>68360.18</f>
        <v>68360.18</v>
      </c>
      <c r="AC61" s="35"/>
    </row>
    <row r="62" spans="1:29" s="1" customFormat="1" ht="13.5" customHeight="1">
      <c r="A62" s="31" t="s">
        <v>83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2" t="s">
        <v>77</v>
      </c>
      <c r="M62" s="32"/>
      <c r="N62" s="32"/>
      <c r="O62" s="32" t="s">
        <v>124</v>
      </c>
      <c r="P62" s="32"/>
      <c r="Q62" s="32"/>
      <c r="R62" s="33" t="s">
        <v>85</v>
      </c>
      <c r="S62" s="33"/>
      <c r="T62" s="34">
        <f>28218</f>
        <v>28218</v>
      </c>
      <c r="U62" s="34"/>
      <c r="V62" s="34"/>
      <c r="W62" s="34">
        <f>7573.18</f>
        <v>7573.18</v>
      </c>
      <c r="X62" s="34"/>
      <c r="Y62" s="34"/>
      <c r="Z62" s="34"/>
      <c r="AA62" s="34"/>
      <c r="AB62" s="35">
        <f>20644.82</f>
        <v>20644.82</v>
      </c>
      <c r="AC62" s="35"/>
    </row>
    <row r="63" spans="1:29" s="1" customFormat="1" ht="13.5" customHeight="1">
      <c r="A63" s="31" t="s">
        <v>117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2" t="s">
        <v>77</v>
      </c>
      <c r="M63" s="32"/>
      <c r="N63" s="32"/>
      <c r="O63" s="32" t="s">
        <v>125</v>
      </c>
      <c r="P63" s="32"/>
      <c r="Q63" s="32"/>
      <c r="R63" s="33" t="s">
        <v>118</v>
      </c>
      <c r="S63" s="33"/>
      <c r="T63" s="34">
        <f>7000</f>
        <v>7000</v>
      </c>
      <c r="U63" s="34"/>
      <c r="V63" s="34"/>
      <c r="W63" s="36" t="s">
        <v>43</v>
      </c>
      <c r="X63" s="36"/>
      <c r="Y63" s="36"/>
      <c r="Z63" s="36"/>
      <c r="AA63" s="36"/>
      <c r="AB63" s="35">
        <f>7000</f>
        <v>7000</v>
      </c>
      <c r="AC63" s="35"/>
    </row>
    <row r="64" spans="1:29" s="1" customFormat="1" ht="13.5" customHeight="1">
      <c r="A64" s="31" t="s">
        <v>96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2" t="s">
        <v>77</v>
      </c>
      <c r="M64" s="32"/>
      <c r="N64" s="32"/>
      <c r="O64" s="32" t="s">
        <v>125</v>
      </c>
      <c r="P64" s="32"/>
      <c r="Q64" s="32"/>
      <c r="R64" s="33" t="s">
        <v>97</v>
      </c>
      <c r="S64" s="33"/>
      <c r="T64" s="34">
        <f>10445</f>
        <v>10445</v>
      </c>
      <c r="U64" s="34"/>
      <c r="V64" s="34"/>
      <c r="W64" s="34">
        <f>3000</f>
        <v>3000</v>
      </c>
      <c r="X64" s="34"/>
      <c r="Y64" s="34"/>
      <c r="Z64" s="34"/>
      <c r="AA64" s="34"/>
      <c r="AB64" s="35">
        <f>7445</f>
        <v>7445</v>
      </c>
      <c r="AC64" s="35"/>
    </row>
    <row r="65" spans="1:29" s="1" customFormat="1" ht="13.5" customHeight="1">
      <c r="A65" s="31" t="s">
        <v>93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2" t="s">
        <v>77</v>
      </c>
      <c r="M65" s="32"/>
      <c r="N65" s="32"/>
      <c r="O65" s="32" t="s">
        <v>126</v>
      </c>
      <c r="P65" s="32"/>
      <c r="Q65" s="32"/>
      <c r="R65" s="33" t="s">
        <v>95</v>
      </c>
      <c r="S65" s="33"/>
      <c r="T65" s="34">
        <f>5000</f>
        <v>5000</v>
      </c>
      <c r="U65" s="34"/>
      <c r="V65" s="34"/>
      <c r="W65" s="36" t="s">
        <v>43</v>
      </c>
      <c r="X65" s="36"/>
      <c r="Y65" s="36"/>
      <c r="Z65" s="36"/>
      <c r="AA65" s="36"/>
      <c r="AB65" s="35">
        <f>5000</f>
        <v>5000</v>
      </c>
      <c r="AC65" s="35"/>
    </row>
    <row r="66" spans="1:29" s="1" customFormat="1" ht="13.5" customHeight="1">
      <c r="A66" s="31" t="s">
        <v>117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2" t="s">
        <v>77</v>
      </c>
      <c r="M66" s="32"/>
      <c r="N66" s="32"/>
      <c r="O66" s="32" t="s">
        <v>127</v>
      </c>
      <c r="P66" s="32"/>
      <c r="Q66" s="32"/>
      <c r="R66" s="33" t="s">
        <v>118</v>
      </c>
      <c r="S66" s="33"/>
      <c r="T66" s="34">
        <f>24300</f>
        <v>24300</v>
      </c>
      <c r="U66" s="34"/>
      <c r="V66" s="34"/>
      <c r="W66" s="34">
        <f>24300</f>
        <v>24300</v>
      </c>
      <c r="X66" s="34"/>
      <c r="Y66" s="34"/>
      <c r="Z66" s="34"/>
      <c r="AA66" s="34"/>
      <c r="AB66" s="35">
        <f>0</f>
        <v>0</v>
      </c>
      <c r="AC66" s="35"/>
    </row>
    <row r="67" spans="1:29" s="1" customFormat="1" ht="13.5" customHeight="1">
      <c r="A67" s="31" t="s">
        <v>78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2" t="s">
        <v>77</v>
      </c>
      <c r="M67" s="32"/>
      <c r="N67" s="32"/>
      <c r="O67" s="32" t="s">
        <v>128</v>
      </c>
      <c r="P67" s="32"/>
      <c r="Q67" s="32"/>
      <c r="R67" s="33" t="s">
        <v>80</v>
      </c>
      <c r="S67" s="33"/>
      <c r="T67" s="34">
        <f>46729</f>
        <v>46729</v>
      </c>
      <c r="U67" s="34"/>
      <c r="V67" s="34"/>
      <c r="W67" s="34">
        <f>10708.62</f>
        <v>10708.62</v>
      </c>
      <c r="X67" s="34"/>
      <c r="Y67" s="34"/>
      <c r="Z67" s="34"/>
      <c r="AA67" s="34"/>
      <c r="AB67" s="35">
        <f>36020.38</f>
        <v>36020.38</v>
      </c>
      <c r="AC67" s="35"/>
    </row>
    <row r="68" spans="1:29" s="1" customFormat="1" ht="13.5" customHeight="1">
      <c r="A68" s="31" t="s">
        <v>83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2" t="s">
        <v>77</v>
      </c>
      <c r="M68" s="32"/>
      <c r="N68" s="32"/>
      <c r="O68" s="32" t="s">
        <v>129</v>
      </c>
      <c r="P68" s="32"/>
      <c r="Q68" s="32"/>
      <c r="R68" s="33" t="s">
        <v>85</v>
      </c>
      <c r="S68" s="33"/>
      <c r="T68" s="34">
        <f>14112</f>
        <v>14112</v>
      </c>
      <c r="U68" s="34"/>
      <c r="V68" s="34"/>
      <c r="W68" s="34">
        <f>3234.02</f>
        <v>3234.02</v>
      </c>
      <c r="X68" s="34"/>
      <c r="Y68" s="34"/>
      <c r="Z68" s="34"/>
      <c r="AA68" s="34"/>
      <c r="AB68" s="35">
        <f>10877.98</f>
        <v>10877.98</v>
      </c>
      <c r="AC68" s="35"/>
    </row>
    <row r="69" spans="1:29" s="1" customFormat="1" ht="13.5" customHeight="1">
      <c r="A69" s="31" t="s">
        <v>96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2" t="s">
        <v>77</v>
      </c>
      <c r="M69" s="32"/>
      <c r="N69" s="32"/>
      <c r="O69" s="32" t="s">
        <v>130</v>
      </c>
      <c r="P69" s="32"/>
      <c r="Q69" s="32"/>
      <c r="R69" s="33" t="s">
        <v>97</v>
      </c>
      <c r="S69" s="33"/>
      <c r="T69" s="34">
        <f>400</f>
        <v>400</v>
      </c>
      <c r="U69" s="34"/>
      <c r="V69" s="34"/>
      <c r="W69" s="36" t="s">
        <v>43</v>
      </c>
      <c r="X69" s="36"/>
      <c r="Y69" s="36"/>
      <c r="Z69" s="36"/>
      <c r="AA69" s="36"/>
      <c r="AB69" s="35">
        <f>400</f>
        <v>400</v>
      </c>
      <c r="AC69" s="35"/>
    </row>
    <row r="70" spans="1:29" s="1" customFormat="1" ht="24" customHeight="1">
      <c r="A70" s="31" t="s">
        <v>100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2" t="s">
        <v>77</v>
      </c>
      <c r="M70" s="32"/>
      <c r="N70" s="32"/>
      <c r="O70" s="32" t="s">
        <v>131</v>
      </c>
      <c r="P70" s="32"/>
      <c r="Q70" s="32"/>
      <c r="R70" s="33" t="s">
        <v>102</v>
      </c>
      <c r="S70" s="33"/>
      <c r="T70" s="34">
        <f>356</f>
        <v>356</v>
      </c>
      <c r="U70" s="34"/>
      <c r="V70" s="34"/>
      <c r="W70" s="36" t="s">
        <v>43</v>
      </c>
      <c r="X70" s="36"/>
      <c r="Y70" s="36"/>
      <c r="Z70" s="36"/>
      <c r="AA70" s="36"/>
      <c r="AB70" s="35">
        <f>356</f>
        <v>356</v>
      </c>
      <c r="AC70" s="35"/>
    </row>
    <row r="71" spans="1:29" s="1" customFormat="1" ht="24" customHeight="1">
      <c r="A71" s="31" t="s">
        <v>132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2" t="s">
        <v>77</v>
      </c>
      <c r="M71" s="32"/>
      <c r="N71" s="32"/>
      <c r="O71" s="32" t="s">
        <v>133</v>
      </c>
      <c r="P71" s="32"/>
      <c r="Q71" s="32"/>
      <c r="R71" s="33" t="s">
        <v>134</v>
      </c>
      <c r="S71" s="33"/>
      <c r="T71" s="34">
        <f>12435.5</f>
        <v>12435.5</v>
      </c>
      <c r="U71" s="34"/>
      <c r="V71" s="34"/>
      <c r="W71" s="36" t="s">
        <v>43</v>
      </c>
      <c r="X71" s="36"/>
      <c r="Y71" s="36"/>
      <c r="Z71" s="36"/>
      <c r="AA71" s="36"/>
      <c r="AB71" s="35">
        <f>12435.5</f>
        <v>12435.5</v>
      </c>
      <c r="AC71" s="35"/>
    </row>
    <row r="72" spans="1:29" s="1" customFormat="1" ht="13.5" customHeight="1">
      <c r="A72" s="31" t="s">
        <v>112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2" t="s">
        <v>77</v>
      </c>
      <c r="M72" s="32"/>
      <c r="N72" s="32"/>
      <c r="O72" s="32" t="s">
        <v>133</v>
      </c>
      <c r="P72" s="32"/>
      <c r="Q72" s="32"/>
      <c r="R72" s="33" t="s">
        <v>114</v>
      </c>
      <c r="S72" s="33"/>
      <c r="T72" s="34">
        <f>20000</f>
        <v>20000</v>
      </c>
      <c r="U72" s="34"/>
      <c r="V72" s="34"/>
      <c r="W72" s="36" t="s">
        <v>43</v>
      </c>
      <c r="X72" s="36"/>
      <c r="Y72" s="36"/>
      <c r="Z72" s="36"/>
      <c r="AA72" s="36"/>
      <c r="AB72" s="35">
        <f>20000</f>
        <v>20000</v>
      </c>
      <c r="AC72" s="35"/>
    </row>
    <row r="73" spans="1:29" s="1" customFormat="1" ht="13.5" customHeight="1">
      <c r="A73" s="31" t="s">
        <v>93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2" t="s">
        <v>77</v>
      </c>
      <c r="M73" s="32"/>
      <c r="N73" s="32"/>
      <c r="O73" s="32" t="s">
        <v>133</v>
      </c>
      <c r="P73" s="32"/>
      <c r="Q73" s="32"/>
      <c r="R73" s="33" t="s">
        <v>95</v>
      </c>
      <c r="S73" s="33"/>
      <c r="T73" s="34">
        <f>44200</f>
        <v>44200</v>
      </c>
      <c r="U73" s="34"/>
      <c r="V73" s="34"/>
      <c r="W73" s="36" t="s">
        <v>43</v>
      </c>
      <c r="X73" s="36"/>
      <c r="Y73" s="36"/>
      <c r="Z73" s="36"/>
      <c r="AA73" s="36"/>
      <c r="AB73" s="35">
        <f>44200</f>
        <v>44200</v>
      </c>
      <c r="AC73" s="35"/>
    </row>
    <row r="74" spans="1:29" s="1" customFormat="1" ht="13.5" customHeight="1">
      <c r="A74" s="31" t="s">
        <v>96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2" t="s">
        <v>77</v>
      </c>
      <c r="M74" s="32"/>
      <c r="N74" s="32"/>
      <c r="O74" s="32" t="s">
        <v>133</v>
      </c>
      <c r="P74" s="32"/>
      <c r="Q74" s="32"/>
      <c r="R74" s="33" t="s">
        <v>97</v>
      </c>
      <c r="S74" s="33"/>
      <c r="T74" s="34">
        <f>79199.5</f>
        <v>79199.5</v>
      </c>
      <c r="U74" s="34"/>
      <c r="V74" s="34"/>
      <c r="W74" s="36" t="s">
        <v>43</v>
      </c>
      <c r="X74" s="36"/>
      <c r="Y74" s="36"/>
      <c r="Z74" s="36"/>
      <c r="AA74" s="36"/>
      <c r="AB74" s="35">
        <f>79199.5</f>
        <v>79199.5</v>
      </c>
      <c r="AC74" s="35"/>
    </row>
    <row r="75" spans="1:29" s="1" customFormat="1" ht="13.5" customHeight="1">
      <c r="A75" s="31" t="s">
        <v>135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2" t="s">
        <v>77</v>
      </c>
      <c r="M75" s="32"/>
      <c r="N75" s="32"/>
      <c r="O75" s="32" t="s">
        <v>136</v>
      </c>
      <c r="P75" s="32"/>
      <c r="Q75" s="32"/>
      <c r="R75" s="33" t="s">
        <v>137</v>
      </c>
      <c r="S75" s="33"/>
      <c r="T75" s="34">
        <f>120000</f>
        <v>120000</v>
      </c>
      <c r="U75" s="34"/>
      <c r="V75" s="34"/>
      <c r="W75" s="34">
        <f>14127</f>
        <v>14127</v>
      </c>
      <c r="X75" s="34"/>
      <c r="Y75" s="34"/>
      <c r="Z75" s="34"/>
      <c r="AA75" s="34"/>
      <c r="AB75" s="35">
        <f>105873</f>
        <v>105873</v>
      </c>
      <c r="AC75" s="35"/>
    </row>
    <row r="76" spans="1:29" s="1" customFormat="1" ht="13.5" customHeight="1">
      <c r="A76" s="31" t="s">
        <v>117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2" t="s">
        <v>77</v>
      </c>
      <c r="M76" s="32"/>
      <c r="N76" s="32"/>
      <c r="O76" s="32" t="s">
        <v>138</v>
      </c>
      <c r="P76" s="32"/>
      <c r="Q76" s="32"/>
      <c r="R76" s="33" t="s">
        <v>118</v>
      </c>
      <c r="S76" s="33"/>
      <c r="T76" s="34">
        <f>339009.96</f>
        <v>339009.96</v>
      </c>
      <c r="U76" s="34"/>
      <c r="V76" s="34"/>
      <c r="W76" s="34">
        <f>49500</f>
        <v>49500</v>
      </c>
      <c r="X76" s="34"/>
      <c r="Y76" s="34"/>
      <c r="Z76" s="34"/>
      <c r="AA76" s="34"/>
      <c r="AB76" s="35">
        <f>289509.96</f>
        <v>289509.96</v>
      </c>
      <c r="AC76" s="35"/>
    </row>
    <row r="77" spans="1:29" s="1" customFormat="1" ht="13.5" customHeight="1">
      <c r="A77" s="31" t="s">
        <v>139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2" t="s">
        <v>77</v>
      </c>
      <c r="M77" s="32"/>
      <c r="N77" s="32"/>
      <c r="O77" s="32" t="s">
        <v>140</v>
      </c>
      <c r="P77" s="32"/>
      <c r="Q77" s="32"/>
      <c r="R77" s="33" t="s">
        <v>141</v>
      </c>
      <c r="S77" s="33"/>
      <c r="T77" s="34">
        <f>34221610.04</f>
        <v>34221610.04</v>
      </c>
      <c r="U77" s="34"/>
      <c r="V77" s="34"/>
      <c r="W77" s="36" t="s">
        <v>43</v>
      </c>
      <c r="X77" s="36"/>
      <c r="Y77" s="36"/>
      <c r="Z77" s="36"/>
      <c r="AA77" s="36"/>
      <c r="AB77" s="35">
        <f>34221610.04</f>
        <v>34221610.04</v>
      </c>
      <c r="AC77" s="35"/>
    </row>
    <row r="78" spans="1:29" s="1" customFormat="1" ht="24" customHeight="1">
      <c r="A78" s="31" t="s">
        <v>142</v>
      </c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2" t="s">
        <v>77</v>
      </c>
      <c r="M78" s="32"/>
      <c r="N78" s="32"/>
      <c r="O78" s="32" t="s">
        <v>143</v>
      </c>
      <c r="P78" s="32"/>
      <c r="Q78" s="32"/>
      <c r="R78" s="33" t="s">
        <v>144</v>
      </c>
      <c r="S78" s="33"/>
      <c r="T78" s="34">
        <f>36000</f>
        <v>36000</v>
      </c>
      <c r="U78" s="34"/>
      <c r="V78" s="34"/>
      <c r="W78" s="34">
        <f>9000</f>
        <v>9000</v>
      </c>
      <c r="X78" s="34"/>
      <c r="Y78" s="34"/>
      <c r="Z78" s="34"/>
      <c r="AA78" s="34"/>
      <c r="AB78" s="35">
        <f>27000</f>
        <v>27000</v>
      </c>
      <c r="AC78" s="35"/>
    </row>
    <row r="79" spans="1:29" s="1" customFormat="1" ht="13.5" customHeight="1">
      <c r="A79" s="31" t="s">
        <v>78</v>
      </c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2" t="s">
        <v>77</v>
      </c>
      <c r="M79" s="32"/>
      <c r="N79" s="32"/>
      <c r="O79" s="32" t="s">
        <v>145</v>
      </c>
      <c r="P79" s="32"/>
      <c r="Q79" s="32"/>
      <c r="R79" s="33" t="s">
        <v>80</v>
      </c>
      <c r="S79" s="33"/>
      <c r="T79" s="34">
        <f>281492</f>
        <v>281492</v>
      </c>
      <c r="U79" s="34"/>
      <c r="V79" s="34"/>
      <c r="W79" s="34">
        <f>114646.16</f>
        <v>114646.16</v>
      </c>
      <c r="X79" s="34"/>
      <c r="Y79" s="34"/>
      <c r="Z79" s="34"/>
      <c r="AA79" s="34"/>
      <c r="AB79" s="35">
        <f>166845.84</f>
        <v>166845.84</v>
      </c>
      <c r="AC79" s="35"/>
    </row>
    <row r="80" spans="1:29" s="1" customFormat="1" ht="13.5" customHeight="1">
      <c r="A80" s="31" t="s">
        <v>83</v>
      </c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2" t="s">
        <v>77</v>
      </c>
      <c r="M80" s="32"/>
      <c r="N80" s="32"/>
      <c r="O80" s="32" t="s">
        <v>146</v>
      </c>
      <c r="P80" s="32"/>
      <c r="Q80" s="32"/>
      <c r="R80" s="33" t="s">
        <v>85</v>
      </c>
      <c r="S80" s="33"/>
      <c r="T80" s="34">
        <f>85011</f>
        <v>85011</v>
      </c>
      <c r="U80" s="34"/>
      <c r="V80" s="34"/>
      <c r="W80" s="34">
        <f>26922.11</f>
        <v>26922.11</v>
      </c>
      <c r="X80" s="34"/>
      <c r="Y80" s="34"/>
      <c r="Z80" s="34"/>
      <c r="AA80" s="34"/>
      <c r="AB80" s="35">
        <f>58088.89</f>
        <v>58088.89</v>
      </c>
      <c r="AC80" s="35"/>
    </row>
    <row r="81" spans="1:29" s="1" customFormat="1" ht="13.5" customHeight="1">
      <c r="A81" s="31" t="s">
        <v>78</v>
      </c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2" t="s">
        <v>77</v>
      </c>
      <c r="M81" s="32"/>
      <c r="N81" s="32"/>
      <c r="O81" s="32" t="s">
        <v>147</v>
      </c>
      <c r="P81" s="32"/>
      <c r="Q81" s="32"/>
      <c r="R81" s="33" t="s">
        <v>80</v>
      </c>
      <c r="S81" s="33"/>
      <c r="T81" s="34">
        <f>447861.69</f>
        <v>447861.69</v>
      </c>
      <c r="U81" s="34"/>
      <c r="V81" s="34"/>
      <c r="W81" s="34">
        <f>158309.52</f>
        <v>158309.52</v>
      </c>
      <c r="X81" s="34"/>
      <c r="Y81" s="34"/>
      <c r="Z81" s="34"/>
      <c r="AA81" s="34"/>
      <c r="AB81" s="35">
        <f>289552.17</f>
        <v>289552.17</v>
      </c>
      <c r="AC81" s="35"/>
    </row>
    <row r="82" spans="1:29" s="1" customFormat="1" ht="13.5" customHeight="1">
      <c r="A82" s="31" t="s">
        <v>81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2" t="s">
        <v>77</v>
      </c>
      <c r="M82" s="32"/>
      <c r="N82" s="32"/>
      <c r="O82" s="32" t="s">
        <v>147</v>
      </c>
      <c r="P82" s="32"/>
      <c r="Q82" s="32"/>
      <c r="R82" s="33" t="s">
        <v>82</v>
      </c>
      <c r="S82" s="33"/>
      <c r="T82" s="34">
        <f>628.31</f>
        <v>628.31</v>
      </c>
      <c r="U82" s="34"/>
      <c r="V82" s="34"/>
      <c r="W82" s="34">
        <f>628.31</f>
        <v>628.31</v>
      </c>
      <c r="X82" s="34"/>
      <c r="Y82" s="34"/>
      <c r="Z82" s="34"/>
      <c r="AA82" s="34"/>
      <c r="AB82" s="35">
        <f>0</f>
        <v>0</v>
      </c>
      <c r="AC82" s="35"/>
    </row>
    <row r="83" spans="1:29" s="1" customFormat="1" ht="13.5" customHeight="1">
      <c r="A83" s="31" t="s">
        <v>83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2" t="s">
        <v>77</v>
      </c>
      <c r="M83" s="32"/>
      <c r="N83" s="32"/>
      <c r="O83" s="32" t="s">
        <v>148</v>
      </c>
      <c r="P83" s="32"/>
      <c r="Q83" s="32"/>
      <c r="R83" s="33" t="s">
        <v>85</v>
      </c>
      <c r="S83" s="33"/>
      <c r="T83" s="34">
        <f>135445</f>
        <v>135445</v>
      </c>
      <c r="U83" s="34"/>
      <c r="V83" s="34"/>
      <c r="W83" s="34">
        <f>54907.68</f>
        <v>54907.68</v>
      </c>
      <c r="X83" s="34"/>
      <c r="Y83" s="34"/>
      <c r="Z83" s="34"/>
      <c r="AA83" s="34"/>
      <c r="AB83" s="35">
        <f>80537.32</f>
        <v>80537.32</v>
      </c>
      <c r="AC83" s="35"/>
    </row>
    <row r="84" spans="1:29" s="1" customFormat="1" ht="15" customHeight="1">
      <c r="A84" s="37" t="s">
        <v>149</v>
      </c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8" t="s">
        <v>150</v>
      </c>
      <c r="M84" s="38"/>
      <c r="N84" s="38"/>
      <c r="O84" s="38" t="s">
        <v>38</v>
      </c>
      <c r="P84" s="38"/>
      <c r="Q84" s="38"/>
      <c r="R84" s="39" t="s">
        <v>38</v>
      </c>
      <c r="S84" s="39"/>
      <c r="T84" s="40">
        <f>-75769.97</f>
        <v>-75769.97</v>
      </c>
      <c r="U84" s="40"/>
      <c r="V84" s="40"/>
      <c r="W84" s="40">
        <f>156147.08</f>
        <v>156147.08</v>
      </c>
      <c r="X84" s="40"/>
      <c r="Y84" s="40"/>
      <c r="Z84" s="40"/>
      <c r="AA84" s="40"/>
      <c r="AB84" s="41" t="s">
        <v>38</v>
      </c>
      <c r="AC84" s="41"/>
    </row>
    <row r="85" spans="1:29" s="1" customFormat="1" ht="13.5" customHeight="1">
      <c r="A85" s="7" t="s">
        <v>18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</row>
    <row r="86" spans="1:29" s="1" customFormat="1" ht="13.5" customHeight="1">
      <c r="A86" s="12" t="s">
        <v>151</v>
      </c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</row>
    <row r="87" spans="1:29" s="1" customFormat="1" ht="45.75" customHeight="1">
      <c r="A87" s="13" t="s">
        <v>24</v>
      </c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 t="s">
        <v>25</v>
      </c>
      <c r="N87" s="13"/>
      <c r="O87" s="13"/>
      <c r="P87" s="13" t="s">
        <v>152</v>
      </c>
      <c r="Q87" s="13"/>
      <c r="R87" s="13"/>
      <c r="S87" s="14" t="s">
        <v>27</v>
      </c>
      <c r="T87" s="14"/>
      <c r="U87" s="14"/>
      <c r="V87" s="14" t="s">
        <v>28</v>
      </c>
      <c r="W87" s="14"/>
      <c r="X87" s="14"/>
      <c r="Y87" s="14"/>
      <c r="Z87" s="14"/>
      <c r="AA87" s="15" t="s">
        <v>29</v>
      </c>
      <c r="AB87" s="15"/>
      <c r="AC87" s="15"/>
    </row>
    <row r="88" spans="1:29" s="1" customFormat="1" ht="12.75" customHeight="1">
      <c r="A88" s="16" t="s">
        <v>30</v>
      </c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 t="s">
        <v>31</v>
      </c>
      <c r="N88" s="16"/>
      <c r="O88" s="16"/>
      <c r="P88" s="16" t="s">
        <v>32</v>
      </c>
      <c r="Q88" s="16"/>
      <c r="R88" s="16"/>
      <c r="S88" s="17" t="s">
        <v>33</v>
      </c>
      <c r="T88" s="17"/>
      <c r="U88" s="17"/>
      <c r="V88" s="17" t="s">
        <v>34</v>
      </c>
      <c r="W88" s="17"/>
      <c r="X88" s="17"/>
      <c r="Y88" s="17"/>
      <c r="Z88" s="17"/>
      <c r="AA88" s="18" t="s">
        <v>35</v>
      </c>
      <c r="AB88" s="18"/>
      <c r="AC88" s="18"/>
    </row>
    <row r="89" spans="1:29" s="1" customFormat="1" ht="13.5" customHeight="1">
      <c r="A89" s="19" t="s">
        <v>153</v>
      </c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20" t="s">
        <v>154</v>
      </c>
      <c r="N89" s="20"/>
      <c r="O89" s="20"/>
      <c r="P89" s="20" t="s">
        <v>38</v>
      </c>
      <c r="Q89" s="20"/>
      <c r="R89" s="20"/>
      <c r="S89" s="42">
        <f>75769.97</f>
        <v>75769.97</v>
      </c>
      <c r="T89" s="42"/>
      <c r="U89" s="42"/>
      <c r="V89" s="43" t="s">
        <v>43</v>
      </c>
      <c r="W89" s="43"/>
      <c r="X89" s="43"/>
      <c r="Y89" s="43"/>
      <c r="Z89" s="43"/>
      <c r="AA89" s="44" t="s">
        <v>38</v>
      </c>
      <c r="AB89" s="44"/>
      <c r="AC89" s="44"/>
    </row>
    <row r="90" spans="1:29" s="1" customFormat="1" ht="13.5" customHeight="1">
      <c r="A90" s="45" t="s">
        <v>155</v>
      </c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6" t="s">
        <v>18</v>
      </c>
      <c r="N90" s="46"/>
      <c r="O90" s="46"/>
      <c r="P90" s="46" t="s">
        <v>18</v>
      </c>
      <c r="Q90" s="46"/>
      <c r="R90" s="46"/>
      <c r="S90" s="47" t="s">
        <v>18</v>
      </c>
      <c r="T90" s="47"/>
      <c r="U90" s="47"/>
      <c r="V90" s="48" t="s">
        <v>18</v>
      </c>
      <c r="W90" s="48"/>
      <c r="X90" s="48"/>
      <c r="Y90" s="48"/>
      <c r="Z90" s="48"/>
      <c r="AA90" s="49" t="s">
        <v>18</v>
      </c>
      <c r="AB90" s="49"/>
      <c r="AC90" s="49"/>
    </row>
    <row r="91" spans="1:29" s="1" customFormat="1" ht="13.5" customHeight="1">
      <c r="A91" s="23" t="s">
        <v>156</v>
      </c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50" t="s">
        <v>157</v>
      </c>
      <c r="N91" s="50"/>
      <c r="O91" s="50"/>
      <c r="P91" s="24" t="s">
        <v>38</v>
      </c>
      <c r="Q91" s="24"/>
      <c r="R91" s="24"/>
      <c r="S91" s="51" t="s">
        <v>43</v>
      </c>
      <c r="T91" s="51"/>
      <c r="U91" s="51"/>
      <c r="V91" s="27" t="s">
        <v>43</v>
      </c>
      <c r="W91" s="27"/>
      <c r="X91" s="27"/>
      <c r="Y91" s="27"/>
      <c r="Z91" s="27"/>
      <c r="AA91" s="52" t="s">
        <v>43</v>
      </c>
      <c r="AB91" s="52"/>
      <c r="AC91" s="52"/>
    </row>
    <row r="92" spans="1:29" s="1" customFormat="1" ht="13.5" customHeight="1">
      <c r="A92" s="33" t="s">
        <v>18</v>
      </c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</row>
    <row r="93" spans="1:29" s="1" customFormat="1" ht="13.5" customHeight="1">
      <c r="A93" s="31" t="s">
        <v>158</v>
      </c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46" t="s">
        <v>159</v>
      </c>
      <c r="N93" s="46"/>
      <c r="O93" s="46"/>
      <c r="P93" s="46" t="s">
        <v>38</v>
      </c>
      <c r="Q93" s="46"/>
      <c r="R93" s="46"/>
      <c r="S93" s="47" t="s">
        <v>43</v>
      </c>
      <c r="T93" s="47"/>
      <c r="U93" s="47"/>
      <c r="V93" s="36" t="s">
        <v>43</v>
      </c>
      <c r="W93" s="36"/>
      <c r="X93" s="36"/>
      <c r="Y93" s="36"/>
      <c r="Z93" s="36"/>
      <c r="AA93" s="49" t="s">
        <v>43</v>
      </c>
      <c r="AB93" s="49"/>
      <c r="AC93" s="49"/>
    </row>
    <row r="94" spans="1:29" s="1" customFormat="1" ht="13.5" customHeight="1">
      <c r="A94" s="31" t="s">
        <v>18</v>
      </c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2" t="s">
        <v>159</v>
      </c>
      <c r="N94" s="32"/>
      <c r="O94" s="32"/>
      <c r="P94" s="32" t="s">
        <v>18</v>
      </c>
      <c r="Q94" s="32"/>
      <c r="R94" s="32"/>
      <c r="S94" s="53" t="s">
        <v>43</v>
      </c>
      <c r="T94" s="53"/>
      <c r="U94" s="53"/>
      <c r="V94" s="36" t="s">
        <v>43</v>
      </c>
      <c r="W94" s="36"/>
      <c r="X94" s="36"/>
      <c r="Y94" s="36"/>
      <c r="Z94" s="36"/>
      <c r="AA94" s="54" t="s">
        <v>43</v>
      </c>
      <c r="AB94" s="54"/>
      <c r="AC94" s="54"/>
    </row>
    <row r="95" spans="1:29" s="1" customFormat="1" ht="13.5" customHeight="1">
      <c r="A95" s="31" t="s">
        <v>160</v>
      </c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2" t="s">
        <v>161</v>
      </c>
      <c r="N95" s="32"/>
      <c r="O95" s="32"/>
      <c r="P95" s="32" t="s">
        <v>162</v>
      </c>
      <c r="Q95" s="32"/>
      <c r="R95" s="32"/>
      <c r="S95" s="55">
        <f>75769.97</f>
        <v>75769.97</v>
      </c>
      <c r="T95" s="55"/>
      <c r="U95" s="55"/>
      <c r="V95" s="36" t="s">
        <v>43</v>
      </c>
      <c r="W95" s="36"/>
      <c r="X95" s="36"/>
      <c r="Y95" s="36"/>
      <c r="Z95" s="36"/>
      <c r="AA95" s="56">
        <f>75769.97</f>
        <v>75769.97</v>
      </c>
      <c r="AB95" s="56"/>
      <c r="AC95" s="56"/>
    </row>
    <row r="96" spans="1:29" s="1" customFormat="1" ht="13.5" customHeight="1">
      <c r="A96" s="31" t="s">
        <v>163</v>
      </c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2" t="s">
        <v>164</v>
      </c>
      <c r="N96" s="32"/>
      <c r="O96" s="32"/>
      <c r="P96" s="32" t="s">
        <v>165</v>
      </c>
      <c r="Q96" s="32"/>
      <c r="R96" s="32"/>
      <c r="S96" s="55">
        <f>-39140631</f>
        <v>-39140631</v>
      </c>
      <c r="T96" s="55"/>
      <c r="U96" s="55"/>
      <c r="V96" s="36" t="s">
        <v>43</v>
      </c>
      <c r="W96" s="36"/>
      <c r="X96" s="36"/>
      <c r="Y96" s="36"/>
      <c r="Z96" s="36"/>
      <c r="AA96" s="57" t="s">
        <v>38</v>
      </c>
      <c r="AB96" s="57"/>
      <c r="AC96" s="57"/>
    </row>
    <row r="97" spans="1:29" s="1" customFormat="1" ht="13.5" customHeight="1">
      <c r="A97" s="31" t="s">
        <v>166</v>
      </c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2" t="s">
        <v>167</v>
      </c>
      <c r="N97" s="32"/>
      <c r="O97" s="32"/>
      <c r="P97" s="32" t="s">
        <v>168</v>
      </c>
      <c r="Q97" s="32"/>
      <c r="R97" s="32"/>
      <c r="S97" s="55">
        <f>39216400.97</f>
        <v>39216400.97</v>
      </c>
      <c r="T97" s="55"/>
      <c r="U97" s="55"/>
      <c r="V97" s="36" t="s">
        <v>43</v>
      </c>
      <c r="W97" s="36"/>
      <c r="X97" s="36"/>
      <c r="Y97" s="36"/>
      <c r="Z97" s="36"/>
      <c r="AA97" s="57" t="s">
        <v>38</v>
      </c>
      <c r="AB97" s="57"/>
      <c r="AC97" s="57"/>
    </row>
    <row r="98" spans="1:29" s="1" customFormat="1" ht="13.5" customHeight="1">
      <c r="A98" s="59" t="s">
        <v>18</v>
      </c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</row>
    <row r="99" spans="1:29" s="1" customFormat="1" ht="13.5" customHeight="1">
      <c r="A99" s="7" t="s">
        <v>18</v>
      </c>
      <c r="B99" s="7"/>
      <c r="C99" s="7"/>
      <c r="D99" s="7"/>
      <c r="E99" s="7"/>
      <c r="F99" s="7"/>
      <c r="G99" s="7"/>
      <c r="H99" s="7"/>
      <c r="I99" s="58" t="s">
        <v>18</v>
      </c>
      <c r="J99" s="58"/>
      <c r="K99" s="58"/>
      <c r="L99" s="58"/>
      <c r="M99" s="58"/>
      <c r="N99" s="58"/>
      <c r="O99" s="58"/>
      <c r="P99" s="58" t="s">
        <v>169</v>
      </c>
      <c r="Q99" s="58"/>
      <c r="R99" s="58"/>
      <c r="S99" s="58"/>
      <c r="T99" s="58"/>
      <c r="U99" s="7" t="s">
        <v>18</v>
      </c>
      <c r="V99" s="7"/>
      <c r="W99" s="7"/>
      <c r="X99" s="7"/>
      <c r="Y99" s="7"/>
      <c r="Z99" s="7"/>
      <c r="AA99" s="7"/>
      <c r="AB99" s="7"/>
      <c r="AC99" s="7"/>
    </row>
    <row r="100" spans="1:29" s="1" customFormat="1" ht="13.5" customHeight="1">
      <c r="A100" s="7" t="s">
        <v>18</v>
      </c>
      <c r="B100" s="7"/>
      <c r="C100" s="7"/>
      <c r="D100" s="7"/>
      <c r="E100" s="7"/>
      <c r="F100" s="7"/>
      <c r="G100" s="7"/>
      <c r="H100" s="7"/>
      <c r="I100" s="10" t="s">
        <v>18</v>
      </c>
      <c r="J100" s="60" t="s">
        <v>170</v>
      </c>
      <c r="K100" s="60"/>
      <c r="L100" s="60"/>
      <c r="M100" s="60"/>
      <c r="N100" s="7" t="s">
        <v>18</v>
      </c>
      <c r="O100" s="7"/>
      <c r="P100" s="10" t="s">
        <v>18</v>
      </c>
      <c r="Q100" s="60" t="s">
        <v>171</v>
      </c>
      <c r="R100" s="60"/>
      <c r="S100" s="60"/>
      <c r="T100" s="7" t="s">
        <v>18</v>
      </c>
      <c r="U100" s="7"/>
      <c r="V100" s="7"/>
      <c r="W100" s="7"/>
      <c r="X100" s="7"/>
      <c r="Y100" s="7"/>
      <c r="Z100" s="7"/>
      <c r="AA100" s="7"/>
      <c r="AB100" s="7"/>
      <c r="AC100" s="7"/>
    </row>
    <row r="101" spans="1:29" s="1" customFormat="1" ht="7.5" customHeight="1">
      <c r="A101" s="7" t="s">
        <v>18</v>
      </c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</row>
    <row r="102" spans="1:29" s="1" customFormat="1" ht="13.5" customHeight="1">
      <c r="A102" s="7" t="s">
        <v>172</v>
      </c>
      <c r="B102" s="7"/>
      <c r="C102" s="7"/>
      <c r="D102" s="7"/>
      <c r="E102" s="7"/>
      <c r="F102" s="7"/>
      <c r="G102" s="7"/>
      <c r="H102" s="7"/>
      <c r="I102" s="58" t="s">
        <v>18</v>
      </c>
      <c r="J102" s="58"/>
      <c r="K102" s="58"/>
      <c r="L102" s="58"/>
      <c r="M102" s="58"/>
      <c r="N102" s="58"/>
      <c r="O102" s="58"/>
      <c r="P102" s="58" t="s">
        <v>173</v>
      </c>
      <c r="Q102" s="58"/>
      <c r="R102" s="58"/>
      <c r="S102" s="58"/>
      <c r="T102" s="58"/>
      <c r="U102" s="7" t="s">
        <v>18</v>
      </c>
      <c r="V102" s="7"/>
      <c r="W102" s="7"/>
      <c r="X102" s="7"/>
      <c r="Y102" s="7"/>
      <c r="Z102" s="7"/>
      <c r="AA102" s="7"/>
      <c r="AB102" s="7"/>
      <c r="AC102" s="7"/>
    </row>
    <row r="103" spans="1:29" s="1" customFormat="1" ht="13.5" customHeight="1">
      <c r="A103" s="7" t="s">
        <v>18</v>
      </c>
      <c r="B103" s="7"/>
      <c r="C103" s="7"/>
      <c r="D103" s="7"/>
      <c r="E103" s="7"/>
      <c r="F103" s="7"/>
      <c r="G103" s="7"/>
      <c r="H103" s="7"/>
      <c r="I103" s="10" t="s">
        <v>18</v>
      </c>
      <c r="J103" s="60" t="s">
        <v>170</v>
      </c>
      <c r="K103" s="60"/>
      <c r="L103" s="60"/>
      <c r="M103" s="60"/>
      <c r="N103" s="7" t="s">
        <v>18</v>
      </c>
      <c r="O103" s="7"/>
      <c r="P103" s="10" t="s">
        <v>18</v>
      </c>
      <c r="Q103" s="60" t="s">
        <v>171</v>
      </c>
      <c r="R103" s="60"/>
      <c r="S103" s="60"/>
      <c r="T103" s="7" t="s">
        <v>18</v>
      </c>
      <c r="U103" s="7"/>
      <c r="V103" s="7"/>
      <c r="W103" s="7"/>
      <c r="X103" s="7"/>
      <c r="Y103" s="7"/>
      <c r="Z103" s="7"/>
      <c r="AA103" s="7"/>
      <c r="AB103" s="7"/>
      <c r="AC103" s="7"/>
    </row>
    <row r="104" spans="1:29" s="1" customFormat="1" ht="7.5" customHeight="1">
      <c r="A104" s="7" t="s">
        <v>18</v>
      </c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</row>
    <row r="105" spans="1:29" s="1" customFormat="1" ht="13.5" customHeight="1">
      <c r="A105" s="7" t="s">
        <v>174</v>
      </c>
      <c r="B105" s="7"/>
      <c r="C105" s="58" t="s">
        <v>172</v>
      </c>
      <c r="D105" s="58"/>
      <c r="E105" s="58"/>
      <c r="F105" s="58"/>
      <c r="G105" s="58"/>
      <c r="H105" s="58"/>
      <c r="I105" s="58" t="s">
        <v>18</v>
      </c>
      <c r="J105" s="58"/>
      <c r="K105" s="58"/>
      <c r="L105" s="58"/>
      <c r="M105" s="58"/>
      <c r="N105" s="58"/>
      <c r="O105" s="58"/>
      <c r="P105" s="58" t="s">
        <v>173</v>
      </c>
      <c r="Q105" s="58"/>
      <c r="R105" s="58"/>
      <c r="S105" s="58"/>
      <c r="T105" s="58"/>
      <c r="U105" s="7" t="s">
        <v>18</v>
      </c>
      <c r="V105" s="7"/>
      <c r="W105" s="7"/>
      <c r="X105" s="7"/>
      <c r="Y105" s="7"/>
      <c r="Z105" s="7"/>
      <c r="AA105" s="7"/>
      <c r="AB105" s="7"/>
      <c r="AC105" s="7"/>
    </row>
    <row r="106" spans="1:29" s="1" customFormat="1" ht="13.5" customHeight="1">
      <c r="A106" s="7" t="s">
        <v>18</v>
      </c>
      <c r="B106" s="7"/>
      <c r="C106" s="10" t="s">
        <v>18</v>
      </c>
      <c r="D106" s="60" t="s">
        <v>175</v>
      </c>
      <c r="E106" s="60"/>
      <c r="F106" s="60"/>
      <c r="G106" s="60"/>
      <c r="H106" s="10" t="s">
        <v>18</v>
      </c>
      <c r="I106" s="10" t="s">
        <v>18</v>
      </c>
      <c r="J106" s="60" t="s">
        <v>170</v>
      </c>
      <c r="K106" s="60"/>
      <c r="L106" s="60"/>
      <c r="M106" s="60"/>
      <c r="N106" s="7" t="s">
        <v>18</v>
      </c>
      <c r="O106" s="7"/>
      <c r="P106" s="10" t="s">
        <v>18</v>
      </c>
      <c r="Q106" s="60" t="s">
        <v>171</v>
      </c>
      <c r="R106" s="60"/>
      <c r="S106" s="60"/>
      <c r="T106" s="7" t="s">
        <v>18</v>
      </c>
      <c r="U106" s="7"/>
      <c r="V106" s="7"/>
      <c r="W106" s="7"/>
      <c r="X106" s="7"/>
      <c r="Y106" s="7"/>
      <c r="Z106" s="7"/>
      <c r="AA106" s="7"/>
      <c r="AB106" s="7"/>
      <c r="AC106" s="7"/>
    </row>
    <row r="107" spans="1:29" s="1" customFormat="1" ht="15.75" customHeight="1">
      <c r="A107" s="7" t="s">
        <v>18</v>
      </c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</row>
    <row r="108" spans="1:29" s="1" customFormat="1" ht="13.5" customHeight="1">
      <c r="A108" s="61" t="s">
        <v>176</v>
      </c>
      <c r="B108" s="61"/>
      <c r="C108" s="61"/>
      <c r="D108" s="61"/>
      <c r="E108" s="61"/>
      <c r="F108" s="61"/>
      <c r="G108" s="61"/>
      <c r="H108" s="61"/>
      <c r="I108" s="61"/>
      <c r="J108" s="61"/>
      <c r="K108" s="7" t="s">
        <v>18</v>
      </c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</row>
    <row r="109" spans="1:29" s="1" customFormat="1" ht="13.5" customHeight="1">
      <c r="A109" s="4" t="s">
        <v>177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</row>
  </sheetData>
  <sheetProtection/>
  <mergeCells count="609">
    <mergeCell ref="A107:AC107"/>
    <mergeCell ref="A108:J108"/>
    <mergeCell ref="K108:AC108"/>
    <mergeCell ref="A109:AC109"/>
    <mergeCell ref="A106:B106"/>
    <mergeCell ref="D106:G106"/>
    <mergeCell ref="J106:M106"/>
    <mergeCell ref="N106:O106"/>
    <mergeCell ref="Q106:S106"/>
    <mergeCell ref="T106:AC106"/>
    <mergeCell ref="A104:AC104"/>
    <mergeCell ref="A105:B105"/>
    <mergeCell ref="C105:H105"/>
    <mergeCell ref="I105:O105"/>
    <mergeCell ref="P105:T105"/>
    <mergeCell ref="U105:AC105"/>
    <mergeCell ref="A101:AC101"/>
    <mergeCell ref="A102:H102"/>
    <mergeCell ref="I102:O102"/>
    <mergeCell ref="P102:T102"/>
    <mergeCell ref="U102:AC102"/>
    <mergeCell ref="A103:H103"/>
    <mergeCell ref="J103:M103"/>
    <mergeCell ref="N103:O103"/>
    <mergeCell ref="Q103:S103"/>
    <mergeCell ref="T103:AC103"/>
    <mergeCell ref="A98:AC98"/>
    <mergeCell ref="A99:H99"/>
    <mergeCell ref="I99:O99"/>
    <mergeCell ref="P99:T99"/>
    <mergeCell ref="U99:AC99"/>
    <mergeCell ref="A100:H100"/>
    <mergeCell ref="J100:M100"/>
    <mergeCell ref="N100:O100"/>
    <mergeCell ref="Q100:S100"/>
    <mergeCell ref="T100:AC100"/>
    <mergeCell ref="A97:L97"/>
    <mergeCell ref="M97:O97"/>
    <mergeCell ref="P97:R97"/>
    <mergeCell ref="S97:U97"/>
    <mergeCell ref="V97:Z97"/>
    <mergeCell ref="AA97:AC97"/>
    <mergeCell ref="A96:L96"/>
    <mergeCell ref="M96:O96"/>
    <mergeCell ref="P96:R96"/>
    <mergeCell ref="S96:U96"/>
    <mergeCell ref="V96:Z96"/>
    <mergeCell ref="AA96:AC96"/>
    <mergeCell ref="A95:L95"/>
    <mergeCell ref="M95:O95"/>
    <mergeCell ref="P95:R95"/>
    <mergeCell ref="S95:U95"/>
    <mergeCell ref="V95:Z95"/>
    <mergeCell ref="AA95:AC95"/>
    <mergeCell ref="A94:L94"/>
    <mergeCell ref="M94:O94"/>
    <mergeCell ref="P94:R94"/>
    <mergeCell ref="S94:U94"/>
    <mergeCell ref="V94:Z94"/>
    <mergeCell ref="AA94:AC94"/>
    <mergeCell ref="A92:AC92"/>
    <mergeCell ref="A93:L93"/>
    <mergeCell ref="M93:O93"/>
    <mergeCell ref="P93:R93"/>
    <mergeCell ref="S93:U93"/>
    <mergeCell ref="V93:Z93"/>
    <mergeCell ref="AA93:AC93"/>
    <mergeCell ref="A91:L91"/>
    <mergeCell ref="M91:O91"/>
    <mergeCell ref="P91:R91"/>
    <mergeCell ref="S91:U91"/>
    <mergeCell ref="V91:Z91"/>
    <mergeCell ref="AA91:AC91"/>
    <mergeCell ref="A90:L90"/>
    <mergeCell ref="M90:O90"/>
    <mergeCell ref="P90:R90"/>
    <mergeCell ref="S90:U90"/>
    <mergeCell ref="V90:Z90"/>
    <mergeCell ref="AA90:AC90"/>
    <mergeCell ref="A89:L89"/>
    <mergeCell ref="M89:O89"/>
    <mergeCell ref="P89:R89"/>
    <mergeCell ref="S89:U89"/>
    <mergeCell ref="V89:Z89"/>
    <mergeCell ref="AA89:AC89"/>
    <mergeCell ref="A88:L88"/>
    <mergeCell ref="M88:O88"/>
    <mergeCell ref="P88:R88"/>
    <mergeCell ref="S88:U88"/>
    <mergeCell ref="V88:Z88"/>
    <mergeCell ref="AA88:AC88"/>
    <mergeCell ref="AB84:AC84"/>
    <mergeCell ref="A85:AC85"/>
    <mergeCell ref="A86:AC86"/>
    <mergeCell ref="A87:L87"/>
    <mergeCell ref="M87:O87"/>
    <mergeCell ref="P87:R87"/>
    <mergeCell ref="S87:U87"/>
    <mergeCell ref="V87:Z87"/>
    <mergeCell ref="AA87:AC87"/>
    <mergeCell ref="A84:K84"/>
    <mergeCell ref="L84:N84"/>
    <mergeCell ref="O84:Q84"/>
    <mergeCell ref="R84:S84"/>
    <mergeCell ref="T84:V84"/>
    <mergeCell ref="W84:AA84"/>
    <mergeCell ref="AB82:AC82"/>
    <mergeCell ref="A83:K83"/>
    <mergeCell ref="L83:N83"/>
    <mergeCell ref="O83:Q83"/>
    <mergeCell ref="R83:S83"/>
    <mergeCell ref="T83:V83"/>
    <mergeCell ref="W83:AA83"/>
    <mergeCell ref="AB83:AC83"/>
    <mergeCell ref="A82:K82"/>
    <mergeCell ref="L82:N82"/>
    <mergeCell ref="O82:Q82"/>
    <mergeCell ref="R82:S82"/>
    <mergeCell ref="T82:V82"/>
    <mergeCell ref="W82:AA82"/>
    <mergeCell ref="AB80:AC80"/>
    <mergeCell ref="A81:K81"/>
    <mergeCell ref="L81:N81"/>
    <mergeCell ref="O81:Q81"/>
    <mergeCell ref="R81:S81"/>
    <mergeCell ref="T81:V81"/>
    <mergeCell ref="W81:AA81"/>
    <mergeCell ref="AB81:AC81"/>
    <mergeCell ref="A80:K80"/>
    <mergeCell ref="L80:N80"/>
    <mergeCell ref="O80:Q80"/>
    <mergeCell ref="R80:S80"/>
    <mergeCell ref="T80:V80"/>
    <mergeCell ref="W80:AA80"/>
    <mergeCell ref="AB78:AC78"/>
    <mergeCell ref="A79:K79"/>
    <mergeCell ref="L79:N79"/>
    <mergeCell ref="O79:Q79"/>
    <mergeCell ref="R79:S79"/>
    <mergeCell ref="T79:V79"/>
    <mergeCell ref="W79:AA79"/>
    <mergeCell ref="AB79:AC79"/>
    <mergeCell ref="A78:K78"/>
    <mergeCell ref="L78:N78"/>
    <mergeCell ref="O78:Q78"/>
    <mergeCell ref="R78:S78"/>
    <mergeCell ref="T78:V78"/>
    <mergeCell ref="W78:AA78"/>
    <mergeCell ref="AB76:AC76"/>
    <mergeCell ref="A77:K77"/>
    <mergeCell ref="L77:N77"/>
    <mergeCell ref="O77:Q77"/>
    <mergeCell ref="R77:S77"/>
    <mergeCell ref="T77:V77"/>
    <mergeCell ref="W77:AA77"/>
    <mergeCell ref="AB77:AC77"/>
    <mergeCell ref="A76:K76"/>
    <mergeCell ref="L76:N76"/>
    <mergeCell ref="O76:Q76"/>
    <mergeCell ref="R76:S76"/>
    <mergeCell ref="T76:V76"/>
    <mergeCell ref="W76:AA76"/>
    <mergeCell ref="AB74:AC74"/>
    <mergeCell ref="A75:K75"/>
    <mergeCell ref="L75:N75"/>
    <mergeCell ref="O75:Q75"/>
    <mergeCell ref="R75:S75"/>
    <mergeCell ref="T75:V75"/>
    <mergeCell ref="W75:AA75"/>
    <mergeCell ref="AB75:AC75"/>
    <mergeCell ref="A74:K74"/>
    <mergeCell ref="L74:N74"/>
    <mergeCell ref="O74:Q74"/>
    <mergeCell ref="R74:S74"/>
    <mergeCell ref="T74:V74"/>
    <mergeCell ref="W74:AA74"/>
    <mergeCell ref="AB72:AC72"/>
    <mergeCell ref="A73:K73"/>
    <mergeCell ref="L73:N73"/>
    <mergeCell ref="O73:Q73"/>
    <mergeCell ref="R73:S73"/>
    <mergeCell ref="T73:V73"/>
    <mergeCell ref="W73:AA73"/>
    <mergeCell ref="AB73:AC73"/>
    <mergeCell ref="A72:K72"/>
    <mergeCell ref="L72:N72"/>
    <mergeCell ref="O72:Q72"/>
    <mergeCell ref="R72:S72"/>
    <mergeCell ref="T72:V72"/>
    <mergeCell ref="W72:AA72"/>
    <mergeCell ref="AB70:AC70"/>
    <mergeCell ref="A71:K71"/>
    <mergeCell ref="L71:N71"/>
    <mergeCell ref="O71:Q71"/>
    <mergeCell ref="R71:S71"/>
    <mergeCell ref="T71:V71"/>
    <mergeCell ref="W71:AA71"/>
    <mergeCell ref="AB71:AC71"/>
    <mergeCell ref="A70:K70"/>
    <mergeCell ref="L70:N70"/>
    <mergeCell ref="O70:Q70"/>
    <mergeCell ref="R70:S70"/>
    <mergeCell ref="T70:V70"/>
    <mergeCell ref="W70:AA70"/>
    <mergeCell ref="AB68:AC68"/>
    <mergeCell ref="A69:K69"/>
    <mergeCell ref="L69:N69"/>
    <mergeCell ref="O69:Q69"/>
    <mergeCell ref="R69:S69"/>
    <mergeCell ref="T69:V69"/>
    <mergeCell ref="W69:AA69"/>
    <mergeCell ref="AB69:AC69"/>
    <mergeCell ref="A68:K68"/>
    <mergeCell ref="L68:N68"/>
    <mergeCell ref="O68:Q68"/>
    <mergeCell ref="R68:S68"/>
    <mergeCell ref="T68:V68"/>
    <mergeCell ref="W68:AA68"/>
    <mergeCell ref="AB66:AC66"/>
    <mergeCell ref="A67:K67"/>
    <mergeCell ref="L67:N67"/>
    <mergeCell ref="O67:Q67"/>
    <mergeCell ref="R67:S67"/>
    <mergeCell ref="T67:V67"/>
    <mergeCell ref="W67:AA67"/>
    <mergeCell ref="AB67:AC67"/>
    <mergeCell ref="A66:K66"/>
    <mergeCell ref="L66:N66"/>
    <mergeCell ref="O66:Q66"/>
    <mergeCell ref="R66:S66"/>
    <mergeCell ref="T66:V66"/>
    <mergeCell ref="W66:AA66"/>
    <mergeCell ref="AB64:AC64"/>
    <mergeCell ref="A65:K65"/>
    <mergeCell ref="L65:N65"/>
    <mergeCell ref="O65:Q65"/>
    <mergeCell ref="R65:S65"/>
    <mergeCell ref="T65:V65"/>
    <mergeCell ref="W65:AA65"/>
    <mergeCell ref="AB65:AC65"/>
    <mergeCell ref="A64:K64"/>
    <mergeCell ref="L64:N64"/>
    <mergeCell ref="O64:Q64"/>
    <mergeCell ref="R64:S64"/>
    <mergeCell ref="T64:V64"/>
    <mergeCell ref="W64:AA64"/>
    <mergeCell ref="AB62:AC62"/>
    <mergeCell ref="A63:K63"/>
    <mergeCell ref="L63:N63"/>
    <mergeCell ref="O63:Q63"/>
    <mergeCell ref="R63:S63"/>
    <mergeCell ref="T63:V63"/>
    <mergeCell ref="W63:AA63"/>
    <mergeCell ref="AB63:AC63"/>
    <mergeCell ref="A62:K62"/>
    <mergeCell ref="L62:N62"/>
    <mergeCell ref="O62:Q62"/>
    <mergeCell ref="R62:S62"/>
    <mergeCell ref="T62:V62"/>
    <mergeCell ref="W62:AA62"/>
    <mergeCell ref="AB60:AC60"/>
    <mergeCell ref="A61:K61"/>
    <mergeCell ref="L61:N61"/>
    <mergeCell ref="O61:Q61"/>
    <mergeCell ref="R61:S61"/>
    <mergeCell ref="T61:V61"/>
    <mergeCell ref="W61:AA61"/>
    <mergeCell ref="AB61:AC61"/>
    <mergeCell ref="A60:K60"/>
    <mergeCell ref="L60:N60"/>
    <mergeCell ref="O60:Q60"/>
    <mergeCell ref="R60:S60"/>
    <mergeCell ref="T60:V60"/>
    <mergeCell ref="W60:AA60"/>
    <mergeCell ref="AB58:AC58"/>
    <mergeCell ref="A59:K59"/>
    <mergeCell ref="L59:N59"/>
    <mergeCell ref="O59:Q59"/>
    <mergeCell ref="R59:S59"/>
    <mergeCell ref="T59:V59"/>
    <mergeCell ref="W59:AA59"/>
    <mergeCell ref="AB59:AC59"/>
    <mergeCell ref="A58:K58"/>
    <mergeCell ref="L58:N58"/>
    <mergeCell ref="O58:Q58"/>
    <mergeCell ref="R58:S58"/>
    <mergeCell ref="T58:V58"/>
    <mergeCell ref="W58:AA58"/>
    <mergeCell ref="AB56:AC56"/>
    <mergeCell ref="A57:K57"/>
    <mergeCell ref="L57:N57"/>
    <mergeCell ref="O57:Q57"/>
    <mergeCell ref="R57:S57"/>
    <mergeCell ref="T57:V57"/>
    <mergeCell ref="W57:AA57"/>
    <mergeCell ref="AB57:AC57"/>
    <mergeCell ref="A56:K56"/>
    <mergeCell ref="L56:N56"/>
    <mergeCell ref="O56:Q56"/>
    <mergeCell ref="R56:S56"/>
    <mergeCell ref="T56:V56"/>
    <mergeCell ref="W56:AA56"/>
    <mergeCell ref="AB54:AC54"/>
    <mergeCell ref="A55:K55"/>
    <mergeCell ref="L55:N55"/>
    <mergeCell ref="O55:Q55"/>
    <mergeCell ref="R55:S55"/>
    <mergeCell ref="T55:V55"/>
    <mergeCell ref="W55:AA55"/>
    <mergeCell ref="AB55:AC55"/>
    <mergeCell ref="A54:K54"/>
    <mergeCell ref="L54:N54"/>
    <mergeCell ref="O54:Q54"/>
    <mergeCell ref="R54:S54"/>
    <mergeCell ref="T54:V54"/>
    <mergeCell ref="W54:AA54"/>
    <mergeCell ref="AB52:AC52"/>
    <mergeCell ref="A53:K53"/>
    <mergeCell ref="L53:N53"/>
    <mergeCell ref="O53:Q53"/>
    <mergeCell ref="R53:S53"/>
    <mergeCell ref="T53:V53"/>
    <mergeCell ref="W53:AA53"/>
    <mergeCell ref="AB53:AC53"/>
    <mergeCell ref="A52:K52"/>
    <mergeCell ref="L52:N52"/>
    <mergeCell ref="O52:Q52"/>
    <mergeCell ref="R52:S52"/>
    <mergeCell ref="T52:V52"/>
    <mergeCell ref="W52:AA52"/>
    <mergeCell ref="AB50:AC50"/>
    <mergeCell ref="A51:K51"/>
    <mergeCell ref="L51:N51"/>
    <mergeCell ref="O51:Q51"/>
    <mergeCell ref="R51:S51"/>
    <mergeCell ref="T51:V51"/>
    <mergeCell ref="W51:AA51"/>
    <mergeCell ref="AB51:AC51"/>
    <mergeCell ref="A50:K50"/>
    <mergeCell ref="L50:N50"/>
    <mergeCell ref="O50:Q50"/>
    <mergeCell ref="R50:S50"/>
    <mergeCell ref="T50:V50"/>
    <mergeCell ref="W50:AA50"/>
    <mergeCell ref="AB48:AC48"/>
    <mergeCell ref="A49:K49"/>
    <mergeCell ref="L49:N49"/>
    <mergeCell ref="O49:Q49"/>
    <mergeCell ref="R49:S49"/>
    <mergeCell ref="T49:V49"/>
    <mergeCell ref="W49:AA49"/>
    <mergeCell ref="AB49:AC49"/>
    <mergeCell ref="A48:K48"/>
    <mergeCell ref="L48:N48"/>
    <mergeCell ref="O48:Q48"/>
    <mergeCell ref="R48:S48"/>
    <mergeCell ref="T48:V48"/>
    <mergeCell ref="W48:AA48"/>
    <mergeCell ref="AB46:AC46"/>
    <mergeCell ref="A47:K47"/>
    <mergeCell ref="L47:N47"/>
    <mergeCell ref="O47:Q47"/>
    <mergeCell ref="R47:S47"/>
    <mergeCell ref="T47:V47"/>
    <mergeCell ref="W47:AA47"/>
    <mergeCell ref="AB47:AC47"/>
    <mergeCell ref="A46:K46"/>
    <mergeCell ref="L46:N46"/>
    <mergeCell ref="O46:Q46"/>
    <mergeCell ref="R46:S46"/>
    <mergeCell ref="T46:V46"/>
    <mergeCell ref="W46:AA46"/>
    <mergeCell ref="AB44:AC44"/>
    <mergeCell ref="A45:K45"/>
    <mergeCell ref="L45:N45"/>
    <mergeCell ref="O45:Q45"/>
    <mergeCell ref="R45:S45"/>
    <mergeCell ref="T45:V45"/>
    <mergeCell ref="W45:AA45"/>
    <mergeCell ref="AB45:AC45"/>
    <mergeCell ref="A44:K44"/>
    <mergeCell ref="L44:N44"/>
    <mergeCell ref="O44:Q44"/>
    <mergeCell ref="R44:S44"/>
    <mergeCell ref="T44:V44"/>
    <mergeCell ref="W44:AA44"/>
    <mergeCell ref="AB42:AC42"/>
    <mergeCell ref="A43:K43"/>
    <mergeCell ref="L43:N43"/>
    <mergeCell ref="O43:Q43"/>
    <mergeCell ref="R43:S43"/>
    <mergeCell ref="T43:V43"/>
    <mergeCell ref="W43:AA43"/>
    <mergeCell ref="AB43:AC43"/>
    <mergeCell ref="A42:K42"/>
    <mergeCell ref="L42:N42"/>
    <mergeCell ref="O42:Q42"/>
    <mergeCell ref="R42:S42"/>
    <mergeCell ref="T42:V42"/>
    <mergeCell ref="W42:AA42"/>
    <mergeCell ref="AB40:AC40"/>
    <mergeCell ref="A41:K41"/>
    <mergeCell ref="L41:N41"/>
    <mergeCell ref="O41:Q41"/>
    <mergeCell ref="R41:S41"/>
    <mergeCell ref="T41:V41"/>
    <mergeCell ref="W41:AA41"/>
    <mergeCell ref="AB41:AC41"/>
    <mergeCell ref="A40:K40"/>
    <mergeCell ref="L40:N40"/>
    <mergeCell ref="O40:Q40"/>
    <mergeCell ref="R40:S40"/>
    <mergeCell ref="T40:V40"/>
    <mergeCell ref="W40:AA40"/>
    <mergeCell ref="AB38:AC38"/>
    <mergeCell ref="A39:K39"/>
    <mergeCell ref="L39:N39"/>
    <mergeCell ref="O39:Q39"/>
    <mergeCell ref="R39:S39"/>
    <mergeCell ref="T39:V39"/>
    <mergeCell ref="W39:AA39"/>
    <mergeCell ref="AB39:AC39"/>
    <mergeCell ref="A38:K38"/>
    <mergeCell ref="L38:N38"/>
    <mergeCell ref="O38:Q38"/>
    <mergeCell ref="R38:S38"/>
    <mergeCell ref="T38:V38"/>
    <mergeCell ref="W38:AA38"/>
    <mergeCell ref="AB36:AC36"/>
    <mergeCell ref="A37:K37"/>
    <mergeCell ref="L37:N37"/>
    <mergeCell ref="O37:Q37"/>
    <mergeCell ref="R37:S37"/>
    <mergeCell ref="T37:V37"/>
    <mergeCell ref="W37:AA37"/>
    <mergeCell ref="AB37:AC37"/>
    <mergeCell ref="A36:K36"/>
    <mergeCell ref="L36:N36"/>
    <mergeCell ref="O36:Q36"/>
    <mergeCell ref="R36:S36"/>
    <mergeCell ref="T36:V36"/>
    <mergeCell ref="W36:AA36"/>
    <mergeCell ref="AB34:AC34"/>
    <mergeCell ref="A35:K35"/>
    <mergeCell ref="L35:N35"/>
    <mergeCell ref="O35:Q35"/>
    <mergeCell ref="R35:S35"/>
    <mergeCell ref="T35:V35"/>
    <mergeCell ref="W35:AA35"/>
    <mergeCell ref="AB35:AC35"/>
    <mergeCell ref="A34:K34"/>
    <mergeCell ref="L34:N34"/>
    <mergeCell ref="O34:Q34"/>
    <mergeCell ref="R34:S34"/>
    <mergeCell ref="T34:V34"/>
    <mergeCell ref="W34:AA34"/>
    <mergeCell ref="AB32:AC32"/>
    <mergeCell ref="A33:K33"/>
    <mergeCell ref="L33:N33"/>
    <mergeCell ref="O33:Q33"/>
    <mergeCell ref="R33:S33"/>
    <mergeCell ref="T33:V33"/>
    <mergeCell ref="W33:AA33"/>
    <mergeCell ref="AB33:AC33"/>
    <mergeCell ref="A32:K32"/>
    <mergeCell ref="L32:N32"/>
    <mergeCell ref="O32:Q32"/>
    <mergeCell ref="R32:S32"/>
    <mergeCell ref="T32:V32"/>
    <mergeCell ref="W32:AA32"/>
    <mergeCell ref="A29:AC29"/>
    <mergeCell ref="A30:AC30"/>
    <mergeCell ref="A31:K31"/>
    <mergeCell ref="L31:N31"/>
    <mergeCell ref="O31:Q31"/>
    <mergeCell ref="R31:S31"/>
    <mergeCell ref="T31:V31"/>
    <mergeCell ref="W31:AA31"/>
    <mergeCell ref="AB31:AC31"/>
    <mergeCell ref="A28:L28"/>
    <mergeCell ref="M28:O28"/>
    <mergeCell ref="P28:R28"/>
    <mergeCell ref="S28:U28"/>
    <mergeCell ref="V28:Z28"/>
    <mergeCell ref="AA28:AC28"/>
    <mergeCell ref="A27:L27"/>
    <mergeCell ref="M27:O27"/>
    <mergeCell ref="P27:R27"/>
    <mergeCell ref="S27:U27"/>
    <mergeCell ref="V27:Z27"/>
    <mergeCell ref="AA27:AC27"/>
    <mergeCell ref="A26:L26"/>
    <mergeCell ref="M26:O26"/>
    <mergeCell ref="P26:R26"/>
    <mergeCell ref="S26:U26"/>
    <mergeCell ref="V26:Z26"/>
    <mergeCell ref="AA26:AC26"/>
    <mergeCell ref="A25:L25"/>
    <mergeCell ref="M25:O25"/>
    <mergeCell ref="P25:R25"/>
    <mergeCell ref="S25:U25"/>
    <mergeCell ref="V25:Z25"/>
    <mergeCell ref="AA25:AC25"/>
    <mergeCell ref="A24:L24"/>
    <mergeCell ref="M24:O24"/>
    <mergeCell ref="P24:R24"/>
    <mergeCell ref="S24:U24"/>
    <mergeCell ref="V24:Z24"/>
    <mergeCell ref="AA24:AC24"/>
    <mergeCell ref="A23:L23"/>
    <mergeCell ref="M23:O23"/>
    <mergeCell ref="P23:R23"/>
    <mergeCell ref="S23:U23"/>
    <mergeCell ref="V23:Z23"/>
    <mergeCell ref="AA23:AC23"/>
    <mergeCell ref="A22:L22"/>
    <mergeCell ref="M22:O22"/>
    <mergeCell ref="P22:R22"/>
    <mergeCell ref="S22:U22"/>
    <mergeCell ref="V22:Z22"/>
    <mergeCell ref="AA22:AC22"/>
    <mergeCell ref="A21:L21"/>
    <mergeCell ref="M21:O21"/>
    <mergeCell ref="P21:R21"/>
    <mergeCell ref="S21:U21"/>
    <mergeCell ref="V21:Z21"/>
    <mergeCell ref="AA21:AC21"/>
    <mergeCell ref="A20:L20"/>
    <mergeCell ref="M20:O20"/>
    <mergeCell ref="P20:R20"/>
    <mergeCell ref="S20:U20"/>
    <mergeCell ref="V20:Z20"/>
    <mergeCell ref="AA20:AC20"/>
    <mergeCell ref="A19:L19"/>
    <mergeCell ref="M19:O19"/>
    <mergeCell ref="P19:R19"/>
    <mergeCell ref="S19:U19"/>
    <mergeCell ref="V19:Z19"/>
    <mergeCell ref="AA19:AC19"/>
    <mergeCell ref="A18:L18"/>
    <mergeCell ref="M18:O18"/>
    <mergeCell ref="P18:R18"/>
    <mergeCell ref="S18:U18"/>
    <mergeCell ref="V18:Z18"/>
    <mergeCell ref="AA18:AC18"/>
    <mergeCell ref="A17:L17"/>
    <mergeCell ref="M17:O17"/>
    <mergeCell ref="P17:R17"/>
    <mergeCell ref="S17:U17"/>
    <mergeCell ref="V17:Z17"/>
    <mergeCell ref="AA17:AC17"/>
    <mergeCell ref="A16:L16"/>
    <mergeCell ref="M16:O16"/>
    <mergeCell ref="P16:R16"/>
    <mergeCell ref="S16:U16"/>
    <mergeCell ref="V16:Z16"/>
    <mergeCell ref="AA16:AC16"/>
    <mergeCell ref="A15:L15"/>
    <mergeCell ref="M15:O15"/>
    <mergeCell ref="P15:R15"/>
    <mergeCell ref="S15:U15"/>
    <mergeCell ref="V15:Z15"/>
    <mergeCell ref="AA15:AC15"/>
    <mergeCell ref="A14:L14"/>
    <mergeCell ref="M14:O14"/>
    <mergeCell ref="P14:R14"/>
    <mergeCell ref="S14:U14"/>
    <mergeCell ref="V14:Z14"/>
    <mergeCell ref="AA14:AC14"/>
    <mergeCell ref="A13:L13"/>
    <mergeCell ref="M13:O13"/>
    <mergeCell ref="P13:R13"/>
    <mergeCell ref="S13:U13"/>
    <mergeCell ref="V13:Z13"/>
    <mergeCell ref="AA13:AC13"/>
    <mergeCell ref="A12:L12"/>
    <mergeCell ref="M12:O12"/>
    <mergeCell ref="P12:R12"/>
    <mergeCell ref="S12:U12"/>
    <mergeCell ref="V12:Z12"/>
    <mergeCell ref="AA12:AC12"/>
    <mergeCell ref="A11:L11"/>
    <mergeCell ref="M11:O11"/>
    <mergeCell ref="P11:R11"/>
    <mergeCell ref="S11:U11"/>
    <mergeCell ref="V11:Z11"/>
    <mergeCell ref="AA11:AC11"/>
    <mergeCell ref="A9:AC9"/>
    <mergeCell ref="A10:L10"/>
    <mergeCell ref="M10:O10"/>
    <mergeCell ref="P10:R10"/>
    <mergeCell ref="S10:U10"/>
    <mergeCell ref="V10:Z10"/>
    <mergeCell ref="AA10:AC10"/>
    <mergeCell ref="A6:F6"/>
    <mergeCell ref="G6:X6"/>
    <mergeCell ref="Y6:AB6"/>
    <mergeCell ref="B7:AB7"/>
    <mergeCell ref="A8:D8"/>
    <mergeCell ref="E8:W8"/>
    <mergeCell ref="X8:AB8"/>
    <mergeCell ref="A1:AB1"/>
    <mergeCell ref="A2:AB2"/>
    <mergeCell ref="A3:Y3"/>
    <mergeCell ref="Z3:AB3"/>
    <mergeCell ref="A4:E5"/>
    <mergeCell ref="F4:X5"/>
    <mergeCell ref="Y4:AB4"/>
    <mergeCell ref="Y5:AB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29" max="255" man="1"/>
    <brk id="85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User7</dc:creator>
  <cp:keywords/>
  <dc:description/>
  <cp:lastModifiedBy>User7</cp:lastModifiedBy>
  <dcterms:created xsi:type="dcterms:W3CDTF">2023-01-10T01:41:01Z</dcterms:created>
  <dcterms:modified xsi:type="dcterms:W3CDTF">2023-01-10T01:41:01Z</dcterms:modified>
  <cp:category/>
  <cp:version/>
  <cp:contentType/>
  <cp:contentStatus/>
</cp:coreProperties>
</file>